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Yoksv1\社内共有\業務統一資料2023.04～\岡山県部数表\"/>
    </mc:Choice>
  </mc:AlternateContent>
  <xr:revisionPtr revIDLastSave="0" documentId="13_ncr:1_{CFE5A990-65F2-40A1-948C-DA589DD53F99}" xr6:coauthVersionLast="47" xr6:coauthVersionMax="47" xr10:uidLastSave="{00000000-0000-0000-0000-000000000000}"/>
  <bookViews>
    <workbookView xWindow="-120" yWindow="-120" windowWidth="29040" windowHeight="15840" tabRatio="944" firstSheet="2" activeTab="5" xr2:uid="{00000000-000D-0000-FFFF-FFFF00000000}"/>
  </bookViews>
  <sheets>
    <sheet name="表紙" sheetId="24" r:id="rId1"/>
    <sheet name="地図" sheetId="25" r:id="rId2"/>
    <sheet name="新聞広告基準" sheetId="26" r:id="rId3"/>
    <sheet name="お申し込みと納品につきまして" sheetId="27" r:id="rId4"/>
    <sheet name="搬入カレンダー" sheetId="28" r:id="rId5"/>
    <sheet name="市郡別" sheetId="23" r:id="rId6"/>
    <sheet name="岡山1" sheetId="12" r:id="rId7"/>
    <sheet name="岡山2" sheetId="13" r:id="rId8"/>
    <sheet name="岡山3・玉野" sheetId="14" r:id="rId9"/>
    <sheet name="赤磐・瀬戸内・備前・和気" sheetId="16" r:id="rId10"/>
    <sheet name="倉敷1" sheetId="17" r:id="rId11"/>
    <sheet name="倉敷2・小田" sheetId="18" r:id="rId12"/>
    <sheet name="総社・笠岡・井原・浅口" sheetId="19" r:id="rId13"/>
    <sheet name="高梁・加賀・新見" sheetId="20" r:id="rId14"/>
    <sheet name="津山・勝田・久米" sheetId="21" r:id="rId15"/>
    <sheet name="真庭・苫田・美作" sheetId="22" r:id="rId16"/>
  </sheets>
  <externalReferences>
    <externalReference r:id="rId17"/>
  </externalReferences>
  <definedNames>
    <definedName name="_xlnm.Print_Area" localSheetId="3">お申し込みと納品につきまして!$A$1:$C$35</definedName>
    <definedName name="_xlnm.Print_Area" localSheetId="6">岡山1!$A$1:$T$49</definedName>
    <definedName name="_xlnm.Print_Area" localSheetId="7">岡山2!$A$1:$T$46</definedName>
    <definedName name="_xlnm.Print_Area" localSheetId="8">岡山3・玉野!$A$1:$T$45</definedName>
    <definedName name="_xlnm.Print_Area" localSheetId="13">高梁・加賀・新見!$A$1:$T$43</definedName>
    <definedName name="_xlnm.Print_Area" localSheetId="5">市郡別!$A$3:$T$42</definedName>
    <definedName name="_xlnm.Print_Area" localSheetId="2">新聞広告基準!$A$1:$C$35</definedName>
    <definedName name="_xlnm.Print_Area" localSheetId="15">真庭・苫田・美作!$A$1:$T$46</definedName>
    <definedName name="_xlnm.Print_Area" localSheetId="9">赤磐・瀬戸内・備前・和気!$A$1:$T$46</definedName>
    <definedName name="_xlnm.Print_Area" localSheetId="10">倉敷1!$A$1:$T$45</definedName>
    <definedName name="_xlnm.Print_Area" localSheetId="11">倉敷2・小田!$A$1:$T$46</definedName>
    <definedName name="_xlnm.Print_Area" localSheetId="12">総社・笠岡・井原・浅口!$A$1:$T$45</definedName>
    <definedName name="_xlnm.Print_Area" localSheetId="1">地図!$A$1:$C$35</definedName>
    <definedName name="_xlnm.Print_Area" localSheetId="14">津山・勝田・久米!$A$1:$T$46</definedName>
    <definedName name="_xlnm.Print_Area" localSheetId="4">搬入カレンダー!$A$1:$C$35</definedName>
    <definedName name="_xlnm.Print_Area" localSheetId="0">表紙!$A$1:$C$35</definedName>
    <definedName name="あ" localSheetId="3">#REF!</definedName>
    <definedName name="あ" localSheetId="2">#REF!</definedName>
    <definedName name="あ" localSheetId="1">#REF!</definedName>
    <definedName name="あ" localSheetId="4">#REF!</definedName>
    <definedName name="あ" localSheetId="0">#REF!</definedName>
    <definedName name="あ">#REF!</definedName>
    <definedName name="ああ" localSheetId="3">#REF!</definedName>
    <definedName name="ああ" localSheetId="2">#REF!</definedName>
    <definedName name="ああ" localSheetId="1">#REF!</definedName>
    <definedName name="ああ" localSheetId="4">#REF!</definedName>
    <definedName name="ああ" localSheetId="0">#REF!</definedName>
    <definedName name="ああ">#REF!</definedName>
    <definedName name="あああ" localSheetId="3">#REF!</definedName>
    <definedName name="あああ" localSheetId="2">#REF!</definedName>
    <definedName name="あああ" localSheetId="1">#REF!</definedName>
    <definedName name="あああ" localSheetId="4">#REF!</definedName>
    <definedName name="あああ" localSheetId="0">#REF!</definedName>
    <definedName name="あああ">#REF!</definedName>
    <definedName name="ああああ" localSheetId="3">#REF!</definedName>
    <definedName name="ああああ" localSheetId="2">#REF!</definedName>
    <definedName name="ああああ" localSheetId="1">#REF!</definedName>
    <definedName name="ああああ" localSheetId="4">#REF!</definedName>
    <definedName name="ああああ" localSheetId="0">#REF!</definedName>
    <definedName name="ああああ">#REF!</definedName>
    <definedName name="あああああ" localSheetId="3">#REF!</definedName>
    <definedName name="あああああ" localSheetId="2">#REF!</definedName>
    <definedName name="あああああ" localSheetId="1">#REF!</definedName>
    <definedName name="あああああ" localSheetId="4">#REF!</definedName>
    <definedName name="あああああ" localSheetId="0">#REF!</definedName>
    <definedName name="あああああ">#REF!</definedName>
    <definedName name="ああああああ" localSheetId="3">#REF!</definedName>
    <definedName name="ああああああ" localSheetId="2">#REF!</definedName>
    <definedName name="ああああああ" localSheetId="1">#REF!</definedName>
    <definedName name="ああああああ" localSheetId="4">#REF!</definedName>
    <definedName name="ああああああ" localSheetId="0">#REF!</definedName>
    <definedName name="ああああああ">#REF!</definedName>
    <definedName name="サイズ1" localSheetId="3">お申し込みと納品につきまして!#REF!</definedName>
    <definedName name="サイズ1" localSheetId="2">新聞広告基準!#REF!</definedName>
    <definedName name="サイズ1" localSheetId="1">地図!#REF!</definedName>
    <definedName name="サイズ1" localSheetId="4">搬入カレンダー!#REF!</definedName>
    <definedName name="サイズ1" localSheetId="0">表紙!#REF!</definedName>
    <definedName name="サイズ1">#REF!</definedName>
    <definedName name="サイズ2" localSheetId="3">#REF!</definedName>
    <definedName name="サイズ2" localSheetId="5">市郡別!$I$4</definedName>
    <definedName name="サイズ2" localSheetId="2">#REF!</definedName>
    <definedName name="サイズ2" localSheetId="1">#REF!</definedName>
    <definedName name="サイズ2" localSheetId="4">#REF!</definedName>
    <definedName name="サイズ2" localSheetId="0">#REF!</definedName>
    <definedName name="サイズ2">#REF!</definedName>
    <definedName name="サイズ3" localSheetId="7">岡山2!$F$2</definedName>
    <definedName name="サイズ3" localSheetId="8">岡山3・玉野!$F$2</definedName>
    <definedName name="サイズ3" localSheetId="13">高梁・加賀・新見!$F$2</definedName>
    <definedName name="サイズ3" localSheetId="15">真庭・苫田・美作!$F$2</definedName>
    <definedName name="サイズ3" localSheetId="9">赤磐・瀬戸内・備前・和気!$F$2</definedName>
    <definedName name="サイズ3" localSheetId="10">倉敷1!$F$2</definedName>
    <definedName name="サイズ3" localSheetId="11">倉敷2・小田!$F$2</definedName>
    <definedName name="サイズ3" localSheetId="12">総社・笠岡・井原・浅口!$F$2</definedName>
    <definedName name="サイズ3" localSheetId="14">津山・勝田・久米!$F$2</definedName>
    <definedName name="サイズ3">岡山1!$F$2</definedName>
    <definedName name="サイズ4" localSheetId="3">#REF!</definedName>
    <definedName name="サイズ4" localSheetId="2">#REF!</definedName>
    <definedName name="サイズ4" localSheetId="1">#REF!</definedName>
    <definedName name="サイズ4" localSheetId="4">#REF!</definedName>
    <definedName name="サイズ4" localSheetId="0">#REF!</definedName>
    <definedName name="サイズ4">#REF!</definedName>
    <definedName name="タイトル等1" localSheetId="3">お申し込みと納品につきまして!#REF!</definedName>
    <definedName name="タイトル等1" localSheetId="2">新聞広告基準!#REF!</definedName>
    <definedName name="タイトル等1" localSheetId="1">地図!#REF!</definedName>
    <definedName name="タイトル等1" localSheetId="4">搬入カレンダー!#REF!</definedName>
    <definedName name="タイトル等1" localSheetId="0">表紙!#REF!</definedName>
    <definedName name="タイトル等1">#REF!</definedName>
    <definedName name="タイトル等2" localSheetId="3">#REF!</definedName>
    <definedName name="タイトル等2" localSheetId="2">#REF!</definedName>
    <definedName name="タイトル等2" localSheetId="1">#REF!</definedName>
    <definedName name="タイトル等2" localSheetId="4">#REF!</definedName>
    <definedName name="タイトル等2" localSheetId="0">#REF!</definedName>
    <definedName name="タイトル等2">#REF!</definedName>
    <definedName name="タイトル等3" localSheetId="7">岡山2!$K$2</definedName>
    <definedName name="タイトル等3" localSheetId="8">岡山3・玉野!$K$2</definedName>
    <definedName name="タイトル等3" localSheetId="13">高梁・加賀・新見!$K$2</definedName>
    <definedName name="タイトル等3" localSheetId="15">真庭・苫田・美作!$K$2</definedName>
    <definedName name="タイトル等3" localSheetId="9">赤磐・瀬戸内・備前・和気!$K$2</definedName>
    <definedName name="タイトル等3" localSheetId="10">倉敷1!$K$2</definedName>
    <definedName name="タイトル等3" localSheetId="11">倉敷2・小田!$K$2</definedName>
    <definedName name="タイトル等3" localSheetId="12">総社・笠岡・井原・浅口!$K$2</definedName>
    <definedName name="タイトル等3" localSheetId="14">津山・勝田・久米!$K$2</definedName>
    <definedName name="タイトル等3">岡山1!$K$2</definedName>
    <definedName name="タイトル等4" localSheetId="3">#REF!</definedName>
    <definedName name="タイトル等4" localSheetId="2">#REF!</definedName>
    <definedName name="タイトル等4" localSheetId="1">#REF!</definedName>
    <definedName name="タイトル等4" localSheetId="4">#REF!</definedName>
    <definedName name="タイトル等4" localSheetId="0">#REF!</definedName>
    <definedName name="タイトル等4">#REF!</definedName>
    <definedName name="郡市別">"図 1"</definedName>
    <definedName name="広告主名1" localSheetId="3">お申し込みと納品につきまして!#REF!</definedName>
    <definedName name="広告主名1" localSheetId="2">新聞広告基準!#REF!</definedName>
    <definedName name="広告主名1" localSheetId="1">地図!#REF!</definedName>
    <definedName name="広告主名1" localSheetId="4">搬入カレンダー!#REF!</definedName>
    <definedName name="広告主名1" localSheetId="0">表紙!#REF!</definedName>
    <definedName name="広告主名1">#REF!</definedName>
    <definedName name="広告主名2" localSheetId="3">#REF!</definedName>
    <definedName name="広告主名2" localSheetId="2">#REF!</definedName>
    <definedName name="広告主名2" localSheetId="1">#REF!</definedName>
    <definedName name="広告主名2" localSheetId="4">#REF!</definedName>
    <definedName name="広告主名2" localSheetId="0">#REF!</definedName>
    <definedName name="広告主名2">#REF!</definedName>
    <definedName name="広告主名3" localSheetId="7">岡山2!$H$2</definedName>
    <definedName name="広告主名3" localSheetId="8">岡山3・玉野!$H$2</definedName>
    <definedName name="広告主名3" localSheetId="13">高梁・加賀・新見!$H$2</definedName>
    <definedName name="広告主名3" localSheetId="15">真庭・苫田・美作!$H$2</definedName>
    <definedName name="広告主名3" localSheetId="9">赤磐・瀬戸内・備前・和気!$H$2</definedName>
    <definedName name="広告主名3" localSheetId="10">倉敷1!$H$2</definedName>
    <definedName name="広告主名3" localSheetId="11">倉敷2・小田!$H$2</definedName>
    <definedName name="広告主名3" localSheetId="12">総社・笠岡・井原・浅口!$H$2</definedName>
    <definedName name="広告主名3" localSheetId="14">津山・勝田・久米!$H$2</definedName>
    <definedName name="広告主名3">岡山1!$H$2</definedName>
    <definedName name="広告主名4" localSheetId="3">#REF!</definedName>
    <definedName name="広告主名4" localSheetId="2">#REF!</definedName>
    <definedName name="広告主名4" localSheetId="1">#REF!</definedName>
    <definedName name="広告主名4" localSheetId="4">#REF!</definedName>
    <definedName name="広告主名4" localSheetId="0">#REF!</definedName>
    <definedName name="広告主名4">#REF!</definedName>
    <definedName name="申込者名1" localSheetId="3">お申し込みと納品につきまして!#REF!</definedName>
    <definedName name="申込者名1" localSheetId="2">新聞広告基準!#REF!</definedName>
    <definedName name="申込者名1" localSheetId="1">地図!#REF!</definedName>
    <definedName name="申込者名1" localSheetId="4">搬入カレンダー!#REF!</definedName>
    <definedName name="申込者名1" localSheetId="0">表紙!#REF!</definedName>
    <definedName name="申込者名1">#REF!</definedName>
    <definedName name="申込者名2" localSheetId="3">#REF!</definedName>
    <definedName name="申込者名2" localSheetId="2">#REF!</definedName>
    <definedName name="申込者名2" localSheetId="1">#REF!</definedName>
    <definedName name="申込者名2" localSheetId="4">#REF!</definedName>
    <definedName name="申込者名2" localSheetId="0">#REF!</definedName>
    <definedName name="申込者名2">#REF!</definedName>
    <definedName name="申込者名3" localSheetId="7">岡山2!$N$2</definedName>
    <definedName name="申込者名3" localSheetId="8">岡山3・玉野!$N$2</definedName>
    <definedName name="申込者名3" localSheetId="13">高梁・加賀・新見!$N$2</definedName>
    <definedName name="申込者名3" localSheetId="15">真庭・苫田・美作!$N$2</definedName>
    <definedName name="申込者名3" localSheetId="9">赤磐・瀬戸内・備前・和気!$N$2</definedName>
    <definedName name="申込者名3" localSheetId="10">倉敷1!$N$2</definedName>
    <definedName name="申込者名3" localSheetId="11">倉敷2・小田!$N$2</definedName>
    <definedName name="申込者名3" localSheetId="12">総社・笠岡・井原・浅口!$N$2</definedName>
    <definedName name="申込者名3" localSheetId="14">津山・勝田・久米!$N$2</definedName>
    <definedName name="申込者名3">岡山1!$N$2</definedName>
    <definedName name="申込者名4" localSheetId="3">#REF!</definedName>
    <definedName name="申込者名4" localSheetId="2">#REF!</definedName>
    <definedName name="申込者名4" localSheetId="1">#REF!</definedName>
    <definedName name="申込者名4" localSheetId="4">#REF!</definedName>
    <definedName name="申込者名4" localSheetId="0">#REF!</definedName>
    <definedName name="申込者名4">#REF!</definedName>
    <definedName name="折込指定日1" localSheetId="3">お申し込みと納品につきまして!#REF!</definedName>
    <definedName name="折込指定日1" localSheetId="2">新聞広告基準!#REF!</definedName>
    <definedName name="折込指定日1" localSheetId="1">地図!#REF!</definedName>
    <definedName name="折込指定日1" localSheetId="4">搬入カレンダー!#REF!</definedName>
    <definedName name="折込指定日1" localSheetId="0">表紙!#REF!</definedName>
    <definedName name="折込指定日1">#REF!</definedName>
    <definedName name="折込指定日2" localSheetId="3">#REF!</definedName>
    <definedName name="折込指定日2" localSheetId="2">#REF!</definedName>
    <definedName name="折込指定日2" localSheetId="1">#REF!</definedName>
    <definedName name="折込指定日2" localSheetId="4">#REF!</definedName>
    <definedName name="折込指定日2" localSheetId="0">#REF!</definedName>
    <definedName name="折込指定日2">#REF!</definedName>
    <definedName name="折込指定日3" localSheetId="3">[1]香川①!#REF!</definedName>
    <definedName name="折込指定日3" localSheetId="7">岡山2!$A$2</definedName>
    <definedName name="折込指定日3" localSheetId="8">岡山3・玉野!$A$2</definedName>
    <definedName name="折込指定日3" localSheetId="13">高梁・加賀・新見!$A$2</definedName>
    <definedName name="折込指定日3" localSheetId="2">[1]香川①!#REF!</definedName>
    <definedName name="折込指定日3" localSheetId="15">真庭・苫田・美作!$A$2</definedName>
    <definedName name="折込指定日3" localSheetId="9">赤磐・瀬戸内・備前・和気!$A$2</definedName>
    <definedName name="折込指定日3" localSheetId="10">倉敷1!$A$2</definedName>
    <definedName name="折込指定日3" localSheetId="11">倉敷2・小田!$A$2</definedName>
    <definedName name="折込指定日3" localSheetId="12">総社・笠岡・井原・浅口!$A$2</definedName>
    <definedName name="折込指定日3" localSheetId="1">[1]香川①!#REF!</definedName>
    <definedName name="折込指定日3" localSheetId="14">津山・勝田・久米!$A$2</definedName>
    <definedName name="折込指定日3" localSheetId="4">[1]香川①!#REF!</definedName>
    <definedName name="折込指定日3" localSheetId="0">[1]香川①!#REF!</definedName>
    <definedName name="折込指定日3">岡山1!$A$2</definedName>
    <definedName name="折込指定日4" localSheetId="3">#REF!</definedName>
    <definedName name="折込指定日4" localSheetId="2">#REF!</definedName>
    <definedName name="折込指定日4" localSheetId="1">#REF!</definedName>
    <definedName name="折込指定日4" localSheetId="4">#REF!</definedName>
    <definedName name="折込指定日4" localSheetId="0">#REF!</definedName>
    <definedName name="折込指定日4">#REF!</definedName>
    <definedName name="折込総数1" localSheetId="3">お申し込みと納品につきまして!#REF!</definedName>
    <definedName name="折込総数1" localSheetId="2">新聞広告基準!#REF!</definedName>
    <definedName name="折込総数1" localSheetId="1">地図!#REF!</definedName>
    <definedName name="折込総数1" localSheetId="4">搬入カレンダー!#REF!</definedName>
    <definedName name="折込総数1" localSheetId="0">表紙!#REF!</definedName>
    <definedName name="折込総数1">#REF!</definedName>
    <definedName name="折込総数2" localSheetId="3">#REF!</definedName>
    <definedName name="折込総数2" localSheetId="2">#REF!</definedName>
    <definedName name="折込総数2" localSheetId="1">#REF!</definedName>
    <definedName name="折込総数2" localSheetId="4">#REF!</definedName>
    <definedName name="折込総数2" localSheetId="0">#REF!</definedName>
    <definedName name="折込総数2">#REF!</definedName>
    <definedName name="折込総数3" localSheetId="7">岡山2!$C$2</definedName>
    <definedName name="折込総数3" localSheetId="8">岡山3・玉野!$C$2</definedName>
    <definedName name="折込総数3" localSheetId="13">高梁・加賀・新見!$C$2</definedName>
    <definedName name="折込総数3" localSheetId="15">真庭・苫田・美作!$C$2</definedName>
    <definedName name="折込総数3" localSheetId="9">赤磐・瀬戸内・備前・和気!$C$2</definedName>
    <definedName name="折込総数3" localSheetId="10">倉敷1!$C$2</definedName>
    <definedName name="折込総数3" localSheetId="11">倉敷2・小田!$C$2</definedName>
    <definedName name="折込総数3" localSheetId="12">総社・笠岡・井原・浅口!$C$2</definedName>
    <definedName name="折込総数3" localSheetId="14">津山・勝田・久米!$C$2</definedName>
    <definedName name="折込総数3">岡山1!$C$2</definedName>
    <definedName name="折込総数4" localSheetId="3">#REF!</definedName>
    <definedName name="折込総数4" localSheetId="2">#REF!</definedName>
    <definedName name="折込総数4" localSheetId="1">#REF!</definedName>
    <definedName name="折込総数4" localSheetId="4">#REF!</definedName>
    <definedName name="折込総数4" localSheetId="0">#REF!</definedName>
    <definedName name="折込総数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28" l="1"/>
  <c r="C35" i="27"/>
  <c r="C35" i="26"/>
  <c r="C35" i="25"/>
  <c r="D46" i="19" l="1"/>
  <c r="R16" i="14" l="1"/>
  <c r="S32" i="13"/>
  <c r="R32" i="13"/>
  <c r="D46" i="17" l="1"/>
  <c r="M31" i="17"/>
  <c r="L31" i="17"/>
  <c r="B48" i="23" l="1"/>
  <c r="C48" i="23" s="1"/>
  <c r="D13" i="19" l="1"/>
  <c r="C44" i="12" l="1"/>
  <c r="I30" i="18" l="1"/>
  <c r="R44" i="12"/>
  <c r="Q11" i="23" s="1"/>
  <c r="S31" i="16"/>
  <c r="R31" i="16"/>
  <c r="S31" i="17"/>
  <c r="R31" i="17"/>
  <c r="S22" i="13"/>
  <c r="R22" i="13"/>
  <c r="R27" i="21"/>
  <c r="J31" i="17"/>
  <c r="I31" i="17"/>
  <c r="S44" i="12"/>
  <c r="R11" i="23" s="1"/>
  <c r="R30" i="18"/>
  <c r="Q20" i="23" s="1"/>
  <c r="R19" i="18"/>
  <c r="R41" i="17"/>
  <c r="B47" i="23"/>
  <c r="C47" i="23" s="1"/>
  <c r="C23" i="22"/>
  <c r="B32" i="23" s="1"/>
  <c r="D23" i="22"/>
  <c r="C32" i="23" s="1"/>
  <c r="T42" i="23"/>
  <c r="S46" i="21" s="1"/>
  <c r="F22" i="13"/>
  <c r="J44" i="12"/>
  <c r="J11" i="23" s="1"/>
  <c r="I44" i="12"/>
  <c r="I11" i="23" s="1"/>
  <c r="S42" i="13"/>
  <c r="S16" i="14"/>
  <c r="G39" i="14"/>
  <c r="H14" i="23"/>
  <c r="F39" i="14"/>
  <c r="D47" i="22"/>
  <c r="D47" i="21"/>
  <c r="S14" i="16"/>
  <c r="R15" i="23" s="1"/>
  <c r="R14" i="16"/>
  <c r="Q15" i="23" s="1"/>
  <c r="D31" i="17"/>
  <c r="S27" i="21"/>
  <c r="R29" i="23"/>
  <c r="S39" i="14"/>
  <c r="R14" i="23" s="1"/>
  <c r="S45" i="13"/>
  <c r="R12" i="23" s="1"/>
  <c r="R42" i="13"/>
  <c r="I42" i="13"/>
  <c r="F48" i="22"/>
  <c r="D44" i="20"/>
  <c r="D47" i="18"/>
  <c r="D47" i="16"/>
  <c r="D46" i="14"/>
  <c r="D47" i="13"/>
  <c r="B46" i="23"/>
  <c r="C46" i="23" s="1"/>
  <c r="D38" i="20"/>
  <c r="C28" i="23" s="1"/>
  <c r="P35" i="19"/>
  <c r="C39" i="14"/>
  <c r="B14" i="23" s="1"/>
  <c r="D39" i="14"/>
  <c r="C14" i="23" s="1"/>
  <c r="D27" i="21"/>
  <c r="I39" i="14"/>
  <c r="I14" i="23" s="1"/>
  <c r="J42" i="19"/>
  <c r="J25" i="23"/>
  <c r="P44" i="14"/>
  <c r="P11" i="23" s="1"/>
  <c r="M39" i="14"/>
  <c r="L14" i="23"/>
  <c r="G20" i="20"/>
  <c r="H26" i="23" s="1"/>
  <c r="D31" i="16"/>
  <c r="C17" i="23" s="1"/>
  <c r="D42" i="13"/>
  <c r="G42" i="13"/>
  <c r="D32" i="13"/>
  <c r="G32" i="13"/>
  <c r="J32" i="13"/>
  <c r="D31" i="22"/>
  <c r="C33" i="23" s="1"/>
  <c r="D42" i="22"/>
  <c r="C34" i="23" s="1"/>
  <c r="G23" i="22"/>
  <c r="G42" i="22"/>
  <c r="H34" i="23" s="1"/>
  <c r="J23" i="22"/>
  <c r="J32" i="23"/>
  <c r="M23" i="22"/>
  <c r="M45" i="22" s="1"/>
  <c r="S23" i="22"/>
  <c r="R32" i="23"/>
  <c r="S42" i="22"/>
  <c r="R34" i="23"/>
  <c r="D32" i="21"/>
  <c r="C30" i="23" s="1"/>
  <c r="D43" i="21"/>
  <c r="C31" i="23" s="1"/>
  <c r="G27" i="21"/>
  <c r="H29" i="23" s="1"/>
  <c r="G32" i="21"/>
  <c r="H30" i="23" s="1"/>
  <c r="G43" i="21"/>
  <c r="J27" i="21"/>
  <c r="J45" i="21"/>
  <c r="M27" i="21"/>
  <c r="L29" i="23" s="1"/>
  <c r="P27" i="21"/>
  <c r="P45" i="21" s="1"/>
  <c r="S32" i="21"/>
  <c r="G38" i="20"/>
  <c r="J38" i="20"/>
  <c r="J28" i="23"/>
  <c r="J20" i="20"/>
  <c r="M38" i="20"/>
  <c r="L28" i="23" s="1"/>
  <c r="M20" i="20"/>
  <c r="L26" i="23"/>
  <c r="P38" i="20"/>
  <c r="P20" i="20"/>
  <c r="P26" i="23" s="1"/>
  <c r="S38" i="20"/>
  <c r="S20" i="20"/>
  <c r="S42" i="20" s="1"/>
  <c r="D28" i="20"/>
  <c r="D20" i="20"/>
  <c r="C26" i="23" s="1"/>
  <c r="D42" i="19"/>
  <c r="C25" i="23" s="1"/>
  <c r="D35" i="19"/>
  <c r="C24" i="23" s="1"/>
  <c r="D23" i="19"/>
  <c r="G42" i="19"/>
  <c r="H25" i="23" s="1"/>
  <c r="G35" i="19"/>
  <c r="G23" i="19"/>
  <c r="H23" i="23" s="1"/>
  <c r="G13" i="19"/>
  <c r="H22" i="23" s="1"/>
  <c r="J35" i="19"/>
  <c r="J24" i="23"/>
  <c r="J23" i="19"/>
  <c r="J23" i="23" s="1"/>
  <c r="J13" i="19"/>
  <c r="J22" i="23"/>
  <c r="M23" i="19"/>
  <c r="M44" i="19" s="1"/>
  <c r="P42" i="19"/>
  <c r="P23" i="19"/>
  <c r="P23" i="23" s="1"/>
  <c r="S42" i="19"/>
  <c r="S35" i="19"/>
  <c r="R24" i="23" s="1"/>
  <c r="S23" i="19"/>
  <c r="R23" i="23"/>
  <c r="G19" i="18"/>
  <c r="G30" i="18"/>
  <c r="G39" i="18"/>
  <c r="H21" i="23" s="1"/>
  <c r="J19" i="18"/>
  <c r="J30" i="18"/>
  <c r="P39" i="18"/>
  <c r="N21" i="23" s="1"/>
  <c r="P45" i="18"/>
  <c r="S30" i="18"/>
  <c r="S39" i="18"/>
  <c r="R21" i="23" s="1"/>
  <c r="G31" i="17"/>
  <c r="G41" i="17"/>
  <c r="D41" i="17"/>
  <c r="J41" i="17"/>
  <c r="M41" i="17"/>
  <c r="P41" i="17"/>
  <c r="P31" i="17"/>
  <c r="P44" i="17" s="1"/>
  <c r="N19" i="23" s="1"/>
  <c r="S41" i="17"/>
  <c r="S44" i="17" s="1"/>
  <c r="R19" i="23" s="1"/>
  <c r="D39" i="16"/>
  <c r="C18" i="23" s="1"/>
  <c r="D22" i="16"/>
  <c r="C16" i="23" s="1"/>
  <c r="D14" i="16"/>
  <c r="C15" i="23" s="1"/>
  <c r="G39" i="16"/>
  <c r="H18" i="23" s="1"/>
  <c r="G31" i="16"/>
  <c r="H17" i="23" s="1"/>
  <c r="G22" i="16"/>
  <c r="H16" i="23" s="1"/>
  <c r="G14" i="16"/>
  <c r="J31" i="16"/>
  <c r="J17" i="23" s="1"/>
  <c r="S45" i="16"/>
  <c r="G16" i="14"/>
  <c r="H13" i="23" s="1"/>
  <c r="D16" i="14"/>
  <c r="C13" i="23" s="1"/>
  <c r="J16" i="14"/>
  <c r="J13" i="23" s="1"/>
  <c r="J39" i="14"/>
  <c r="J44" i="14" s="1"/>
  <c r="M16" i="14"/>
  <c r="L13" i="23" s="1"/>
  <c r="D22" i="13"/>
  <c r="G22" i="13"/>
  <c r="G45" i="13" s="1"/>
  <c r="H12" i="23" s="1"/>
  <c r="J42" i="13"/>
  <c r="J22" i="13"/>
  <c r="M22" i="13"/>
  <c r="M45" i="13" s="1"/>
  <c r="L12" i="23" s="1"/>
  <c r="P2" i="16"/>
  <c r="K2" i="16"/>
  <c r="J2" i="16"/>
  <c r="D30" i="18"/>
  <c r="D19" i="18"/>
  <c r="C20" i="23" s="1"/>
  <c r="D39" i="18"/>
  <c r="C21" i="23" s="1"/>
  <c r="D44" i="12"/>
  <c r="C11" i="23" s="1"/>
  <c r="G44" i="12"/>
  <c r="H11" i="23" s="1"/>
  <c r="H27" i="23"/>
  <c r="H33" i="23"/>
  <c r="J39" i="18"/>
  <c r="J21" i="23"/>
  <c r="J15" i="23"/>
  <c r="J16" i="23"/>
  <c r="J18" i="23"/>
  <c r="J27" i="23"/>
  <c r="J30" i="23"/>
  <c r="J31" i="23"/>
  <c r="J33" i="23"/>
  <c r="J34" i="23"/>
  <c r="M19" i="18"/>
  <c r="L20" i="23" s="1"/>
  <c r="M39" i="18"/>
  <c r="L21" i="23" s="1"/>
  <c r="M44" i="12"/>
  <c r="L11" i="23" s="1"/>
  <c r="L15" i="23"/>
  <c r="L16" i="23"/>
  <c r="L17" i="23"/>
  <c r="L18" i="23"/>
  <c r="L22" i="23"/>
  <c r="L24" i="23"/>
  <c r="L25" i="23"/>
  <c r="L27" i="23"/>
  <c r="L30" i="23"/>
  <c r="L31" i="23"/>
  <c r="L33" i="23"/>
  <c r="L34" i="23"/>
  <c r="S19" i="18"/>
  <c r="P44" i="12"/>
  <c r="A2" i="16"/>
  <c r="P2" i="17"/>
  <c r="K2" i="17"/>
  <c r="J2" i="17"/>
  <c r="A2" i="17"/>
  <c r="P2" i="18"/>
  <c r="K2" i="18"/>
  <c r="J2" i="18"/>
  <c r="A2" i="18"/>
  <c r="P2" i="19"/>
  <c r="K2" i="19"/>
  <c r="J2" i="19"/>
  <c r="A2" i="19"/>
  <c r="P2" i="20"/>
  <c r="K2" i="20"/>
  <c r="J2" i="20"/>
  <c r="A2" i="20"/>
  <c r="P2" i="21"/>
  <c r="K2" i="21"/>
  <c r="J2" i="21"/>
  <c r="A2" i="21"/>
  <c r="P2" i="22"/>
  <c r="K2" i="22"/>
  <c r="J2" i="22"/>
  <c r="A2" i="22"/>
  <c r="P2" i="14"/>
  <c r="K2" i="14"/>
  <c r="J2" i="14"/>
  <c r="A2" i="14"/>
  <c r="P2" i="13"/>
  <c r="K2" i="13"/>
  <c r="J2" i="13"/>
  <c r="A2" i="13"/>
  <c r="C32" i="13"/>
  <c r="C43" i="21"/>
  <c r="B31" i="23" s="1"/>
  <c r="O44" i="14"/>
  <c r="O11" i="23" s="1"/>
  <c r="O23" i="19"/>
  <c r="O23" i="23"/>
  <c r="O35" i="19"/>
  <c r="O24" i="23"/>
  <c r="O20" i="20"/>
  <c r="O26" i="23"/>
  <c r="I27" i="21"/>
  <c r="I29" i="23" s="1"/>
  <c r="C31" i="17"/>
  <c r="C41" i="17"/>
  <c r="L41" i="17"/>
  <c r="F41" i="17"/>
  <c r="I41" i="17"/>
  <c r="O41" i="17"/>
  <c r="O39" i="18"/>
  <c r="M21" i="23" s="1"/>
  <c r="R39" i="18"/>
  <c r="Q21" i="23"/>
  <c r="F39" i="18"/>
  <c r="G21" i="23"/>
  <c r="C39" i="18"/>
  <c r="B21" i="23" s="1"/>
  <c r="A2" i="12"/>
  <c r="P2" i="12"/>
  <c r="K2" i="12"/>
  <c r="J2" i="12"/>
  <c r="I39" i="18"/>
  <c r="I21" i="23"/>
  <c r="L39" i="18"/>
  <c r="K21" i="23" s="1"/>
  <c r="C20" i="20"/>
  <c r="B26" i="23" s="1"/>
  <c r="F20" i="20"/>
  <c r="G26" i="23" s="1"/>
  <c r="I20" i="20"/>
  <c r="I26" i="23"/>
  <c r="L20" i="20"/>
  <c r="K26" i="23"/>
  <c r="C27" i="21"/>
  <c r="B29" i="23" s="1"/>
  <c r="F27" i="21"/>
  <c r="G29" i="23" s="1"/>
  <c r="L27" i="21"/>
  <c r="K29" i="23" s="1"/>
  <c r="O27" i="21"/>
  <c r="M29" i="23" s="1"/>
  <c r="Q29" i="23"/>
  <c r="R39" i="14"/>
  <c r="R44" i="14" s="1"/>
  <c r="R44" i="17"/>
  <c r="Q19" i="23" s="1"/>
  <c r="R23" i="19"/>
  <c r="Q23" i="23" s="1"/>
  <c r="R35" i="19"/>
  <c r="Q24" i="23"/>
  <c r="R42" i="19"/>
  <c r="R44" i="19" s="1"/>
  <c r="R38" i="20"/>
  <c r="Q28" i="23"/>
  <c r="R32" i="21"/>
  <c r="Q30" i="23" s="1"/>
  <c r="R23" i="22"/>
  <c r="R42" i="22"/>
  <c r="Q34" i="23"/>
  <c r="O44" i="12"/>
  <c r="O31" i="17"/>
  <c r="C28" i="20"/>
  <c r="A28" i="20" s="1"/>
  <c r="G27" i="23"/>
  <c r="I27" i="23"/>
  <c r="K27" i="23"/>
  <c r="C42" i="19"/>
  <c r="B25" i="23" s="1"/>
  <c r="F42" i="19"/>
  <c r="G25" i="23"/>
  <c r="I42" i="19"/>
  <c r="I25" i="23" s="1"/>
  <c r="K25" i="23"/>
  <c r="C35" i="19"/>
  <c r="B24" i="23" s="1"/>
  <c r="F35" i="19"/>
  <c r="G24" i="23"/>
  <c r="I35" i="19"/>
  <c r="I24" i="23"/>
  <c r="K24" i="23"/>
  <c r="C23" i="19"/>
  <c r="F23" i="19"/>
  <c r="G23" i="23"/>
  <c r="I23" i="19"/>
  <c r="I23" i="23"/>
  <c r="L23" i="19"/>
  <c r="K23" i="23" s="1"/>
  <c r="C13" i="19"/>
  <c r="B22" i="23" s="1"/>
  <c r="F13" i="19"/>
  <c r="G22" i="23" s="1"/>
  <c r="I13" i="19"/>
  <c r="K22" i="23"/>
  <c r="C16" i="14"/>
  <c r="B11" i="23"/>
  <c r="C42" i="13"/>
  <c r="C22" i="13"/>
  <c r="C14" i="16"/>
  <c r="B15" i="23" s="1"/>
  <c r="C22" i="16"/>
  <c r="B16" i="23" s="1"/>
  <c r="C31" i="16"/>
  <c r="B17" i="23" s="1"/>
  <c r="C39" i="16"/>
  <c r="B18" i="23" s="1"/>
  <c r="C30" i="18"/>
  <c r="C19" i="18"/>
  <c r="C38" i="20"/>
  <c r="B28" i="23" s="1"/>
  <c r="C32" i="21"/>
  <c r="B30" i="23" s="1"/>
  <c r="C31" i="22"/>
  <c r="B33" i="23" s="1"/>
  <c r="C42" i="22"/>
  <c r="B34" i="23" s="1"/>
  <c r="F16" i="14"/>
  <c r="G13" i="23" s="1"/>
  <c r="F44" i="12"/>
  <c r="G11" i="23"/>
  <c r="F42" i="13"/>
  <c r="F32" i="13"/>
  <c r="F14" i="16"/>
  <c r="G15" i="23" s="1"/>
  <c r="F22" i="16"/>
  <c r="G16" i="23" s="1"/>
  <c r="F31" i="16"/>
  <c r="G17" i="23" s="1"/>
  <c r="F39" i="16"/>
  <c r="G18" i="23"/>
  <c r="F31" i="17"/>
  <c r="F30" i="18"/>
  <c r="F19" i="18"/>
  <c r="F45" i="18"/>
  <c r="F38" i="20"/>
  <c r="G28" i="23" s="1"/>
  <c r="F32" i="21"/>
  <c r="G30" i="23"/>
  <c r="F43" i="21"/>
  <c r="G31" i="23"/>
  <c r="F23" i="22"/>
  <c r="F45" i="22" s="1"/>
  <c r="G32" i="23"/>
  <c r="G33" i="23"/>
  <c r="F42" i="22"/>
  <c r="G34" i="23"/>
  <c r="I16" i="14"/>
  <c r="I13" i="23" s="1"/>
  <c r="I32" i="13"/>
  <c r="I22" i="13"/>
  <c r="I45" i="13" s="1"/>
  <c r="I12" i="23" s="1"/>
  <c r="I15" i="23"/>
  <c r="I16" i="23"/>
  <c r="I31" i="16"/>
  <c r="I45" i="16" s="1"/>
  <c r="I18" i="23"/>
  <c r="I19" i="18"/>
  <c r="I20" i="23" s="1"/>
  <c r="I38" i="20"/>
  <c r="I28" i="23"/>
  <c r="I30" i="23"/>
  <c r="I31" i="23"/>
  <c r="I23" i="22"/>
  <c r="I45" i="22" s="1"/>
  <c r="I33" i="23"/>
  <c r="I34" i="23"/>
  <c r="L16" i="14"/>
  <c r="K13" i="23"/>
  <c r="L39" i="14"/>
  <c r="L44" i="14" s="1"/>
  <c r="K14" i="23"/>
  <c r="L44" i="12"/>
  <c r="K11" i="23" s="1"/>
  <c r="L22" i="13"/>
  <c r="L45" i="13"/>
  <c r="K12" i="23"/>
  <c r="K15" i="23"/>
  <c r="K16" i="23"/>
  <c r="K17" i="23"/>
  <c r="K18" i="23"/>
  <c r="L19" i="18"/>
  <c r="K20" i="23" s="1"/>
  <c r="L38" i="20"/>
  <c r="K30" i="23"/>
  <c r="K31" i="23"/>
  <c r="L23" i="22"/>
  <c r="L45" i="22" s="1"/>
  <c r="K33" i="23"/>
  <c r="K34" i="23"/>
  <c r="O42" i="19"/>
  <c r="R20" i="20"/>
  <c r="L44" i="19"/>
  <c r="O38" i="20"/>
  <c r="O42" i="20"/>
  <c r="R25" i="23"/>
  <c r="J45" i="16"/>
  <c r="S45" i="22"/>
  <c r="R45" i="21"/>
  <c r="M44" i="14"/>
  <c r="R45" i="22"/>
  <c r="S45" i="21"/>
  <c r="J29" i="23"/>
  <c r="R42" i="20"/>
  <c r="R28" i="23"/>
  <c r="O44" i="17"/>
  <c r="M19" i="23" s="1"/>
  <c r="S45" i="18"/>
  <c r="G14" i="23"/>
  <c r="J45" i="22"/>
  <c r="L44" i="17"/>
  <c r="K19" i="23" s="1"/>
  <c r="O45" i="18"/>
  <c r="M45" i="18"/>
  <c r="H15" i="23"/>
  <c r="I44" i="17"/>
  <c r="I19" i="23" s="1"/>
  <c r="O44" i="19"/>
  <c r="Q32" i="23"/>
  <c r="L32" i="23"/>
  <c r="O45" i="21"/>
  <c r="R30" i="23"/>
  <c r="C42" i="20"/>
  <c r="I42" i="20"/>
  <c r="J26" i="23"/>
  <c r="C27" i="23"/>
  <c r="S44" i="19"/>
  <c r="I22" i="23"/>
  <c r="J44" i="19"/>
  <c r="R20" i="23"/>
  <c r="Q17" i="23"/>
  <c r="R17" i="23"/>
  <c r="S44" i="14" l="1"/>
  <c r="R45" i="13"/>
  <c r="Q12" i="23" s="1"/>
  <c r="F45" i="16"/>
  <c r="I44" i="19"/>
  <c r="L45" i="21"/>
  <c r="K32" i="23"/>
  <c r="S33" i="23"/>
  <c r="R45" i="16"/>
  <c r="S26" i="23"/>
  <c r="S31" i="23"/>
  <c r="I45" i="21"/>
  <c r="Q25" i="23"/>
  <c r="Q14" i="23"/>
  <c r="S21" i="23"/>
  <c r="M42" i="20"/>
  <c r="M45" i="21"/>
  <c r="I17" i="23"/>
  <c r="L45" i="18"/>
  <c r="S34" i="23"/>
  <c r="R45" i="18"/>
  <c r="T33" i="23"/>
  <c r="O35" i="23"/>
  <c r="F45" i="13"/>
  <c r="G12" i="23" s="1"/>
  <c r="T27" i="23"/>
  <c r="I32" i="23"/>
  <c r="L42" i="20"/>
  <c r="S18" i="23"/>
  <c r="J42" i="20"/>
  <c r="G45" i="21"/>
  <c r="F42" i="20"/>
  <c r="A42" i="20" s="1"/>
  <c r="S17" i="23"/>
  <c r="B27" i="23"/>
  <c r="S27" i="23" s="1"/>
  <c r="J45" i="18"/>
  <c r="S24" i="23"/>
  <c r="R13" i="23"/>
  <c r="Q13" i="23"/>
  <c r="R35" i="23"/>
  <c r="Q36" i="23" s="1"/>
  <c r="I44" i="14"/>
  <c r="S30" i="23"/>
  <c r="F45" i="21"/>
  <c r="G20" i="23"/>
  <c r="S14" i="23"/>
  <c r="A31" i="22"/>
  <c r="A32" i="21"/>
  <c r="A20" i="20"/>
  <c r="A14" i="16"/>
  <c r="M44" i="17"/>
  <c r="L19" i="23" s="1"/>
  <c r="G44" i="14"/>
  <c r="T15" i="23"/>
  <c r="J44" i="17"/>
  <c r="J19" i="23" s="1"/>
  <c r="D45" i="18"/>
  <c r="G45" i="18"/>
  <c r="H20" i="23"/>
  <c r="T20" i="23" s="1"/>
  <c r="P44" i="19"/>
  <c r="G42" i="20"/>
  <c r="H31" i="23"/>
  <c r="T31" i="23" s="1"/>
  <c r="N29" i="23"/>
  <c r="B49" i="23"/>
  <c r="P42" i="20"/>
  <c r="T34" i="23"/>
  <c r="G45" i="22"/>
  <c r="H32" i="23"/>
  <c r="T32" i="23"/>
  <c r="D45" i="22"/>
  <c r="T30" i="23"/>
  <c r="D45" i="21"/>
  <c r="E2" i="21" s="1"/>
  <c r="C29" i="23"/>
  <c r="T29" i="23" s="1"/>
  <c r="H28" i="23"/>
  <c r="T28" i="23" s="1"/>
  <c r="T26" i="23"/>
  <c r="D42" i="20"/>
  <c r="E2" i="20" s="1"/>
  <c r="J20" i="23"/>
  <c r="T21" i="23"/>
  <c r="G44" i="17"/>
  <c r="H19" i="23" s="1"/>
  <c r="D44" i="17"/>
  <c r="C19" i="23" s="1"/>
  <c r="T18" i="23"/>
  <c r="T17" i="23"/>
  <c r="G45" i="16"/>
  <c r="T16" i="23"/>
  <c r="D45" i="16"/>
  <c r="J14" i="23"/>
  <c r="T14" i="23"/>
  <c r="T13" i="23"/>
  <c r="D44" i="14"/>
  <c r="E2" i="14" s="1"/>
  <c r="J45" i="13"/>
  <c r="J12" i="23" s="1"/>
  <c r="D45" i="13"/>
  <c r="A41" i="17"/>
  <c r="S15" i="23"/>
  <c r="Q35" i="23"/>
  <c r="K28" i="23"/>
  <c r="S28" i="23" s="1"/>
  <c r="K35" i="23"/>
  <c r="I35" i="23"/>
  <c r="A22" i="13"/>
  <c r="S32" i="23"/>
  <c r="S29" i="23"/>
  <c r="S25" i="23"/>
  <c r="A23" i="19"/>
  <c r="A13" i="19"/>
  <c r="S22" i="23"/>
  <c r="F44" i="19"/>
  <c r="A30" i="18"/>
  <c r="A19" i="18"/>
  <c r="F44" i="17"/>
  <c r="G19" i="23" s="1"/>
  <c r="A31" i="17"/>
  <c r="S16" i="23"/>
  <c r="A22" i="16"/>
  <c r="F44" i="14"/>
  <c r="A16" i="14"/>
  <c r="A42" i="13"/>
  <c r="A32" i="13"/>
  <c r="A42" i="22"/>
  <c r="C45" i="22"/>
  <c r="A45" i="22" s="1"/>
  <c r="A23" i="22"/>
  <c r="C45" i="21"/>
  <c r="A27" i="21"/>
  <c r="A38" i="20"/>
  <c r="A42" i="19"/>
  <c r="A35" i="19"/>
  <c r="B23" i="23"/>
  <c r="S23" i="23" s="1"/>
  <c r="C44" i="19"/>
  <c r="A39" i="18"/>
  <c r="C44" i="17"/>
  <c r="A39" i="16"/>
  <c r="A31" i="16"/>
  <c r="C45" i="16"/>
  <c r="A45" i="16" s="1"/>
  <c r="A39" i="14"/>
  <c r="B13" i="23"/>
  <c r="S13" i="23" s="1"/>
  <c r="C44" i="14"/>
  <c r="C45" i="13"/>
  <c r="G44" i="19"/>
  <c r="L23" i="23"/>
  <c r="P24" i="23"/>
  <c r="P35" i="23" s="1"/>
  <c r="O36" i="23" s="1"/>
  <c r="T25" i="23"/>
  <c r="H24" i="23"/>
  <c r="D44" i="19"/>
  <c r="C23" i="23"/>
  <c r="C22" i="23"/>
  <c r="T22" i="23" s="1"/>
  <c r="A43" i="21"/>
  <c r="I45" i="18"/>
  <c r="S46" i="18"/>
  <c r="S46" i="22"/>
  <c r="S46" i="16"/>
  <c r="S45" i="17"/>
  <c r="E2" i="12"/>
  <c r="A44" i="12"/>
  <c r="M11" i="23"/>
  <c r="N11" i="23"/>
  <c r="B20" i="23"/>
  <c r="C45" i="18"/>
  <c r="S49" i="12"/>
  <c r="S45" i="19"/>
  <c r="S46" i="13"/>
  <c r="S43" i="20"/>
  <c r="S45" i="14"/>
  <c r="E2" i="18" l="1"/>
  <c r="J35" i="23"/>
  <c r="I36" i="23" s="1"/>
  <c r="G35" i="23"/>
  <c r="A45" i="21"/>
  <c r="A44" i="14"/>
  <c r="L35" i="23"/>
  <c r="K36" i="23" s="1"/>
  <c r="E2" i="13"/>
  <c r="T19" i="23"/>
  <c r="E2" i="22"/>
  <c r="H35" i="23"/>
  <c r="G36" i="23" s="1"/>
  <c r="T23" i="23"/>
  <c r="E2" i="17"/>
  <c r="E2" i="16"/>
  <c r="C12" i="23"/>
  <c r="T12" i="23" s="1"/>
  <c r="C49" i="23"/>
  <c r="C50" i="23" s="1"/>
  <c r="P6" i="23" s="1"/>
  <c r="A45" i="18"/>
  <c r="A44" i="19"/>
  <c r="A44" i="17"/>
  <c r="B19" i="23"/>
  <c r="S19" i="23" s="1"/>
  <c r="A45" i="13"/>
  <c r="B12" i="23"/>
  <c r="S12" i="23" s="1"/>
  <c r="E2" i="19"/>
  <c r="T24" i="23"/>
  <c r="T11" i="23"/>
  <c r="N35" i="23"/>
  <c r="S11" i="23"/>
  <c r="M35" i="23"/>
  <c r="S20" i="23"/>
  <c r="C35" i="23" l="1"/>
  <c r="B36" i="23" s="1"/>
  <c r="B35" i="23"/>
  <c r="S35" i="23" s="1"/>
  <c r="M36" i="23"/>
  <c r="S36" i="23" l="1"/>
  <c r="N6" i="23" s="1"/>
  <c r="T35" i="23"/>
  <c r="H2" i="22" s="1"/>
  <c r="H2" i="18" l="1"/>
  <c r="H2" i="21"/>
  <c r="G4" i="23"/>
  <c r="H2" i="17"/>
  <c r="H2" i="20"/>
  <c r="H2" i="14"/>
  <c r="B4" i="23"/>
  <c r="H2" i="13"/>
  <c r="H2" i="12"/>
  <c r="H2" i="19"/>
  <c r="H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1" authorId="0" shapeId="0" xr:uid="{00000000-0006-0000-0000-000001000000}">
      <text>
        <r>
          <rPr>
            <b/>
            <sz val="12"/>
            <color indexed="10"/>
            <rFont val="ＭＳ Ｐゴシック"/>
            <family val="3"/>
            <charset val="128"/>
          </rPr>
          <t xml:space="preserve">  折込日・サイズ・広告主名・タイトルを最初に入力して下さい。</t>
        </r>
      </text>
    </comment>
  </commentList>
</comments>
</file>

<file path=xl/sharedStrings.xml><?xml version="1.0" encoding="utf-8"?>
<sst xmlns="http://schemas.openxmlformats.org/spreadsheetml/2006/main" count="1398" uniqueCount="743">
  <si>
    <t>里庄（郡）</t>
    <rPh sb="3" eb="4">
      <t>グン</t>
    </rPh>
    <phoneticPr fontId="3"/>
  </si>
  <si>
    <t>里庄</t>
  </si>
  <si>
    <t>鴨方</t>
  </si>
  <si>
    <t>読売鴨方</t>
  </si>
  <si>
    <t>西六</t>
  </si>
  <si>
    <t>金光</t>
  </si>
  <si>
    <t>読売金光</t>
  </si>
  <si>
    <t>寄島</t>
  </si>
  <si>
    <t>高梁</t>
  </si>
  <si>
    <t>八長住宅</t>
    <rPh sb="0" eb="1">
      <t>ハチ</t>
    </rPh>
    <rPh sb="1" eb="2">
      <t>ナガイ</t>
    </rPh>
    <rPh sb="2" eb="4">
      <t>ジュウタク</t>
    </rPh>
    <phoneticPr fontId="3"/>
  </si>
  <si>
    <t>川面</t>
  </si>
  <si>
    <t>玉川</t>
  </si>
  <si>
    <t>中井</t>
  </si>
  <si>
    <t>高梁落合</t>
  </si>
  <si>
    <t>成羽</t>
  </si>
  <si>
    <t>中村</t>
  </si>
  <si>
    <t>吹屋・宇治</t>
    <rPh sb="3" eb="5">
      <t>ウジ</t>
    </rPh>
    <phoneticPr fontId="3"/>
  </si>
  <si>
    <t>手荘</t>
  </si>
  <si>
    <t>川上</t>
  </si>
  <si>
    <t>備中町</t>
  </si>
  <si>
    <t>有漢</t>
  </si>
  <si>
    <t>加茂川</t>
    <rPh sb="0" eb="3">
      <t>カモガワ</t>
    </rPh>
    <phoneticPr fontId="3"/>
  </si>
  <si>
    <t>豊野</t>
  </si>
  <si>
    <t>下竹</t>
  </si>
  <si>
    <t>大和</t>
  </si>
  <si>
    <t>新見</t>
  </si>
  <si>
    <t>山陽新見</t>
  </si>
  <si>
    <t>千屋</t>
  </si>
  <si>
    <t>井倉</t>
  </si>
  <si>
    <t>本郷</t>
  </si>
  <si>
    <t>神代</t>
  </si>
  <si>
    <t>新郷</t>
    <rPh sb="0" eb="1">
      <t>シン</t>
    </rPh>
    <phoneticPr fontId="3"/>
  </si>
  <si>
    <t>哲西</t>
  </si>
  <si>
    <t>刑部</t>
  </si>
  <si>
    <t>大佐</t>
    <rPh sb="0" eb="2">
      <t>オオサ</t>
    </rPh>
    <phoneticPr fontId="3"/>
  </si>
  <si>
    <t>津山北</t>
    <rPh sb="0" eb="2">
      <t>ツヤマ</t>
    </rPh>
    <rPh sb="2" eb="3">
      <t>キタ</t>
    </rPh>
    <phoneticPr fontId="3"/>
  </si>
  <si>
    <t>上河原</t>
    <rPh sb="0" eb="1">
      <t>ウエ</t>
    </rPh>
    <rPh sb="1" eb="3">
      <t>カワラ</t>
    </rPh>
    <phoneticPr fontId="3"/>
  </si>
  <si>
    <t>津山東</t>
    <rPh sb="0" eb="2">
      <t>ツヤマ</t>
    </rPh>
    <rPh sb="2" eb="3">
      <t>ヒガシ</t>
    </rPh>
    <phoneticPr fontId="3"/>
  </si>
  <si>
    <t>加茂東</t>
    <rPh sb="0" eb="2">
      <t>カモ</t>
    </rPh>
    <rPh sb="2" eb="3">
      <t>ヒガシ</t>
    </rPh>
    <phoneticPr fontId="3"/>
  </si>
  <si>
    <t>山陽勝央</t>
    <rPh sb="0" eb="2">
      <t>サンヨウ</t>
    </rPh>
    <rPh sb="2" eb="4">
      <t>ショウオウ</t>
    </rPh>
    <phoneticPr fontId="3"/>
  </si>
  <si>
    <t>読売林野</t>
    <rPh sb="0" eb="2">
      <t>ヨミウリ</t>
    </rPh>
    <phoneticPr fontId="3"/>
  </si>
  <si>
    <t>粟倉(英田)</t>
    <rPh sb="3" eb="5">
      <t>アイダ</t>
    </rPh>
    <phoneticPr fontId="3"/>
  </si>
  <si>
    <t>折込指定日</t>
    <rPh sb="0" eb="2">
      <t>オリコミ</t>
    </rPh>
    <rPh sb="2" eb="5">
      <t>シテイビ</t>
    </rPh>
    <phoneticPr fontId="3"/>
  </si>
  <si>
    <t>広告主名(チラシ表記の名称)</t>
    <rPh sb="0" eb="3">
      <t>コウコクヌシ</t>
    </rPh>
    <rPh sb="3" eb="4">
      <t>メイ</t>
    </rPh>
    <rPh sb="8" eb="10">
      <t>ヒョウキ</t>
    </rPh>
    <rPh sb="11" eb="13">
      <t>メイショウ</t>
    </rPh>
    <phoneticPr fontId="3"/>
  </si>
  <si>
    <t>地区</t>
    <rPh sb="0" eb="1">
      <t>チ</t>
    </rPh>
    <rPh sb="1" eb="2">
      <t>ク</t>
    </rPh>
    <phoneticPr fontId="3"/>
  </si>
  <si>
    <t>読 売 新 聞</t>
    <rPh sb="0" eb="1">
      <t>ドク</t>
    </rPh>
    <rPh sb="2" eb="3">
      <t>バイ</t>
    </rPh>
    <rPh sb="4" eb="5">
      <t>シン</t>
    </rPh>
    <rPh sb="6" eb="7">
      <t>ブン</t>
    </rPh>
    <phoneticPr fontId="3"/>
  </si>
  <si>
    <t>朝 日 新 聞</t>
    <rPh sb="0" eb="1">
      <t>アサ</t>
    </rPh>
    <rPh sb="2" eb="3">
      <t>ヒ</t>
    </rPh>
    <rPh sb="4" eb="5">
      <t>シン</t>
    </rPh>
    <rPh sb="6" eb="7">
      <t>ブン</t>
    </rPh>
    <phoneticPr fontId="3"/>
  </si>
  <si>
    <t>毎 日 新 聞</t>
    <rPh sb="0" eb="1">
      <t>ゴト</t>
    </rPh>
    <rPh sb="2" eb="3">
      <t>ヒ</t>
    </rPh>
    <rPh sb="4" eb="5">
      <t>シン</t>
    </rPh>
    <rPh sb="6" eb="7">
      <t>ブン</t>
    </rPh>
    <phoneticPr fontId="3"/>
  </si>
  <si>
    <t>産 経 新 聞</t>
    <rPh sb="0" eb="1">
      <t>サン</t>
    </rPh>
    <rPh sb="2" eb="3">
      <t>キョウ</t>
    </rPh>
    <rPh sb="4" eb="5">
      <t>シン</t>
    </rPh>
    <rPh sb="6" eb="7">
      <t>ブン</t>
    </rPh>
    <phoneticPr fontId="3"/>
  </si>
  <si>
    <t>日 経 新 聞</t>
    <rPh sb="0" eb="1">
      <t>ヒ</t>
    </rPh>
    <rPh sb="2" eb="3">
      <t>ヘ</t>
    </rPh>
    <rPh sb="4" eb="5">
      <t>シン</t>
    </rPh>
    <rPh sb="6" eb="7">
      <t>ブン</t>
    </rPh>
    <phoneticPr fontId="3"/>
  </si>
  <si>
    <t>店      名</t>
    <rPh sb="0" eb="1">
      <t>ミセ</t>
    </rPh>
    <rPh sb="7" eb="8">
      <t>メイ</t>
    </rPh>
    <phoneticPr fontId="3"/>
  </si>
  <si>
    <t>部   数</t>
    <rPh sb="0" eb="1">
      <t>ブ</t>
    </rPh>
    <rPh sb="4" eb="5">
      <t>カズ</t>
    </rPh>
    <phoneticPr fontId="3"/>
  </si>
  <si>
    <t>配布数</t>
    <rPh sb="0" eb="2">
      <t>ハイフ</t>
    </rPh>
    <rPh sb="2" eb="3">
      <t>スウ</t>
    </rPh>
    <phoneticPr fontId="3"/>
  </si>
  <si>
    <t>山 陽 新 聞</t>
    <rPh sb="0" eb="1">
      <t>ヤマ</t>
    </rPh>
    <rPh sb="2" eb="3">
      <t>ヨウ</t>
    </rPh>
    <rPh sb="4" eb="5">
      <t>シン</t>
    </rPh>
    <rPh sb="6" eb="7">
      <t>ブン</t>
    </rPh>
    <phoneticPr fontId="3"/>
  </si>
  <si>
    <t>岡山中央</t>
    <rPh sb="0" eb="2">
      <t>オカヤマ</t>
    </rPh>
    <rPh sb="2" eb="4">
      <t>チュウオウ</t>
    </rPh>
    <phoneticPr fontId="3"/>
  </si>
  <si>
    <t>岡山中央</t>
  </si>
  <si>
    <t>野田屋町</t>
  </si>
  <si>
    <t>桑田</t>
    <rPh sb="0" eb="2">
      <t>クワタ</t>
    </rPh>
    <phoneticPr fontId="3"/>
  </si>
  <si>
    <t>岡輝</t>
  </si>
  <si>
    <t>清輝橋</t>
  </si>
  <si>
    <t>毎日岡南</t>
  </si>
  <si>
    <t>清輝</t>
  </si>
  <si>
    <t>福島</t>
  </si>
  <si>
    <t>岡南</t>
  </si>
  <si>
    <t>岡山南</t>
  </si>
  <si>
    <t>鹿田</t>
  </si>
  <si>
    <t>浜野</t>
  </si>
  <si>
    <t>　</t>
  </si>
  <si>
    <t>浦安</t>
    <rPh sb="0" eb="2">
      <t>ウラヤス</t>
    </rPh>
    <phoneticPr fontId="3"/>
  </si>
  <si>
    <t>泉田</t>
  </si>
  <si>
    <t>新保</t>
  </si>
  <si>
    <t>芳田</t>
  </si>
  <si>
    <t>新屋敷</t>
  </si>
  <si>
    <t>野田</t>
  </si>
  <si>
    <t>岡山西</t>
  </si>
  <si>
    <t>今</t>
  </si>
  <si>
    <t>三門</t>
  </si>
  <si>
    <t>毎日津島</t>
    <rPh sb="0" eb="2">
      <t>マイニチ</t>
    </rPh>
    <rPh sb="2" eb="4">
      <t>ツシマ</t>
    </rPh>
    <phoneticPr fontId="3"/>
  </si>
  <si>
    <t>花尻</t>
  </si>
  <si>
    <t>津島</t>
  </si>
  <si>
    <t>山陽三門</t>
  </si>
  <si>
    <t>伊島</t>
  </si>
  <si>
    <t>北方</t>
  </si>
  <si>
    <t>山陽花尻</t>
  </si>
  <si>
    <t>北方</t>
    <rPh sb="0" eb="2">
      <t>キタカタ</t>
    </rPh>
    <phoneticPr fontId="3"/>
  </si>
  <si>
    <t>玉柏</t>
  </si>
  <si>
    <t>高島</t>
  </si>
  <si>
    <t>新岡山</t>
  </si>
  <si>
    <t>山陽高島</t>
  </si>
  <si>
    <t>原尾島</t>
  </si>
  <si>
    <t>山陽幡多</t>
  </si>
  <si>
    <t>幡多</t>
  </si>
  <si>
    <t>三勲</t>
  </si>
  <si>
    <t>平井東</t>
  </si>
  <si>
    <t>平井西</t>
  </si>
  <si>
    <t>計</t>
    <rPh sb="0" eb="1">
      <t>ケイ</t>
    </rPh>
    <phoneticPr fontId="3"/>
  </si>
  <si>
    <t>岡山市</t>
  </si>
  <si>
    <t>笠岡市</t>
  </si>
  <si>
    <t>高梁市</t>
  </si>
  <si>
    <t>新見市</t>
  </si>
  <si>
    <t>備前市</t>
  </si>
  <si>
    <t>瀬戸内市</t>
    <rPh sb="0" eb="3">
      <t>セトウチ</t>
    </rPh>
    <rPh sb="3" eb="4">
      <t>シ</t>
    </rPh>
    <phoneticPr fontId="3"/>
  </si>
  <si>
    <t>赤磐市</t>
    <rPh sb="2" eb="3">
      <t>シ</t>
    </rPh>
    <phoneticPr fontId="3"/>
  </si>
  <si>
    <t>和気郡</t>
  </si>
  <si>
    <t>小田郡</t>
  </si>
  <si>
    <t>苫田郡</t>
  </si>
  <si>
    <t>勝田郡</t>
  </si>
  <si>
    <t>久米郡</t>
  </si>
  <si>
    <t>加賀郡</t>
    <rPh sb="0" eb="2">
      <t>カガ</t>
    </rPh>
    <rPh sb="2" eb="3">
      <t>グン</t>
    </rPh>
    <phoneticPr fontId="3"/>
  </si>
  <si>
    <t>岡山県合計</t>
  </si>
  <si>
    <t>富山</t>
  </si>
  <si>
    <t>東岡山</t>
  </si>
  <si>
    <t>藤原に含む</t>
  </si>
  <si>
    <t>兼基</t>
  </si>
  <si>
    <t>古都</t>
  </si>
  <si>
    <t>西大寺</t>
  </si>
  <si>
    <t>芥子山</t>
  </si>
  <si>
    <t>益野</t>
  </si>
  <si>
    <t>西大寺東</t>
    <rPh sb="0" eb="3">
      <t>サイダイジ</t>
    </rPh>
    <rPh sb="3" eb="4">
      <t>ヒガシ</t>
    </rPh>
    <phoneticPr fontId="3"/>
  </si>
  <si>
    <t>西大寺南</t>
    <rPh sb="0" eb="3">
      <t>サイダイジ</t>
    </rPh>
    <rPh sb="3" eb="4">
      <t>ナン</t>
    </rPh>
    <phoneticPr fontId="3"/>
  </si>
  <si>
    <t>豊</t>
  </si>
  <si>
    <t>光政</t>
  </si>
  <si>
    <t>平井に含む</t>
    <rPh sb="0" eb="2">
      <t>ヒライ</t>
    </rPh>
    <phoneticPr fontId="3"/>
  </si>
  <si>
    <t>平島</t>
  </si>
  <si>
    <t>瀬戸</t>
  </si>
  <si>
    <t>津高</t>
  </si>
  <si>
    <t>津高北</t>
    <rPh sb="0" eb="1">
      <t>ツ</t>
    </rPh>
    <rPh sb="1" eb="2">
      <t>ダカ</t>
    </rPh>
    <rPh sb="2" eb="3">
      <t>キタ</t>
    </rPh>
    <phoneticPr fontId="3"/>
  </si>
  <si>
    <t>牟佐</t>
  </si>
  <si>
    <t>牧山</t>
  </si>
  <si>
    <t>野々口</t>
  </si>
  <si>
    <t>金川</t>
  </si>
  <si>
    <t>建部</t>
  </si>
  <si>
    <t>矢坂</t>
  </si>
  <si>
    <t>一宮</t>
  </si>
  <si>
    <t>芳賀佐山</t>
  </si>
  <si>
    <t>吉備津</t>
  </si>
  <si>
    <t>高松</t>
  </si>
  <si>
    <t>北庭瀬</t>
  </si>
  <si>
    <t>大元に含む</t>
  </si>
  <si>
    <t>妹尾西</t>
  </si>
  <si>
    <t>興除</t>
  </si>
  <si>
    <t>妹尾に含む</t>
    <rPh sb="0" eb="2">
      <t>セノオ</t>
    </rPh>
    <phoneticPr fontId="3"/>
  </si>
  <si>
    <t>郡（八浜）</t>
    <rPh sb="0" eb="1">
      <t>コオリ</t>
    </rPh>
    <phoneticPr fontId="3"/>
  </si>
  <si>
    <t>(直島含む)</t>
  </si>
  <si>
    <t>山陽宇野西</t>
    <rPh sb="0" eb="2">
      <t>サンヨウ</t>
    </rPh>
    <rPh sb="2" eb="4">
      <t>ウノ</t>
    </rPh>
    <rPh sb="4" eb="5">
      <t>ニシ</t>
    </rPh>
    <phoneticPr fontId="3"/>
  </si>
  <si>
    <t>宇野西</t>
    <rPh sb="0" eb="2">
      <t>ウノ</t>
    </rPh>
    <rPh sb="2" eb="3">
      <t>ニシ</t>
    </rPh>
    <phoneticPr fontId="3"/>
  </si>
  <si>
    <t>山陽田井</t>
    <rPh sb="0" eb="2">
      <t>サンヨウ</t>
    </rPh>
    <rPh sb="2" eb="4">
      <t>タイ</t>
    </rPh>
    <phoneticPr fontId="3"/>
  </si>
  <si>
    <t>田井</t>
    <rPh sb="0" eb="2">
      <t>タイ</t>
    </rPh>
    <phoneticPr fontId="3"/>
  </si>
  <si>
    <t>山陽奥玉</t>
    <rPh sb="0" eb="2">
      <t>サンヨウ</t>
    </rPh>
    <rPh sb="2" eb="3">
      <t>オクタマ</t>
    </rPh>
    <rPh sb="3" eb="4">
      <t>タマ</t>
    </rPh>
    <phoneticPr fontId="3"/>
  </si>
  <si>
    <t>奥玉</t>
    <rPh sb="0" eb="1">
      <t>オクタマ</t>
    </rPh>
    <rPh sb="1" eb="2">
      <t>タマ</t>
    </rPh>
    <phoneticPr fontId="3"/>
  </si>
  <si>
    <t>玉原</t>
    <rPh sb="0" eb="1">
      <t>タマ</t>
    </rPh>
    <rPh sb="1" eb="2">
      <t>ハラ</t>
    </rPh>
    <phoneticPr fontId="3"/>
  </si>
  <si>
    <t>和田日比</t>
    <rPh sb="0" eb="2">
      <t>ワダ</t>
    </rPh>
    <rPh sb="2" eb="3">
      <t>ヒビ</t>
    </rPh>
    <rPh sb="3" eb="4">
      <t>クラ</t>
    </rPh>
    <phoneticPr fontId="3"/>
  </si>
  <si>
    <t>八浜</t>
  </si>
  <si>
    <t>荘内</t>
  </si>
  <si>
    <t>山陽町</t>
  </si>
  <si>
    <t>神田</t>
  </si>
  <si>
    <t>熊山</t>
  </si>
  <si>
    <t>和気に含む</t>
  </si>
  <si>
    <t>町苅田</t>
    <rPh sb="1" eb="2">
      <t>カンダ</t>
    </rPh>
    <phoneticPr fontId="3"/>
  </si>
  <si>
    <t>周匝</t>
  </si>
  <si>
    <t>邑久</t>
  </si>
  <si>
    <t>長船</t>
  </si>
  <si>
    <t>邑久南</t>
  </si>
  <si>
    <t>牛窓</t>
  </si>
  <si>
    <t>虫明</t>
  </si>
  <si>
    <t>香登</t>
  </si>
  <si>
    <t>片上</t>
  </si>
  <si>
    <t>伊里</t>
  </si>
  <si>
    <t>三石</t>
  </si>
  <si>
    <t>吉永</t>
  </si>
  <si>
    <t>日生</t>
  </si>
  <si>
    <t>日生東</t>
  </si>
  <si>
    <t>和気</t>
  </si>
  <si>
    <t>和気東</t>
  </si>
  <si>
    <t>佐伯</t>
  </si>
  <si>
    <t>倉敷東</t>
  </si>
  <si>
    <t>倉敷中央</t>
  </si>
  <si>
    <t>倉敷中央南</t>
    <rPh sb="2" eb="4">
      <t>チュウオウ</t>
    </rPh>
    <phoneticPr fontId="3"/>
  </si>
  <si>
    <t>倉敷北</t>
  </si>
  <si>
    <t>倉敷富井</t>
  </si>
  <si>
    <t>倉敷笹沖</t>
  </si>
  <si>
    <t>倉敷大高</t>
  </si>
  <si>
    <t>西阿知</t>
  </si>
  <si>
    <t>西坂台北</t>
    <rPh sb="2" eb="3">
      <t>ダイ</t>
    </rPh>
    <phoneticPr fontId="3"/>
  </si>
  <si>
    <t>豊洲</t>
  </si>
  <si>
    <t>天城</t>
  </si>
  <si>
    <t>庄パーク</t>
  </si>
  <si>
    <t>茶屋町</t>
  </si>
  <si>
    <t>早島(都窪)</t>
  </si>
  <si>
    <t>連島東</t>
  </si>
  <si>
    <t>連島</t>
  </si>
  <si>
    <t>水島</t>
  </si>
  <si>
    <t>水島西</t>
  </si>
  <si>
    <t>山陽福田南</t>
    <rPh sb="0" eb="2">
      <t>サンヨウ</t>
    </rPh>
    <phoneticPr fontId="3"/>
  </si>
  <si>
    <t>連島南</t>
    <rPh sb="0" eb="1">
      <t>レン</t>
    </rPh>
    <rPh sb="1" eb="2">
      <t>シマ</t>
    </rPh>
    <rPh sb="2" eb="3">
      <t>ミナミ</t>
    </rPh>
    <phoneticPr fontId="3"/>
  </si>
  <si>
    <t>倉敷福田</t>
  </si>
  <si>
    <t>倉敷福田東</t>
    <rPh sb="0" eb="2">
      <t>クラシキ</t>
    </rPh>
    <phoneticPr fontId="3"/>
  </si>
  <si>
    <t>福田南</t>
  </si>
  <si>
    <t>玉島</t>
  </si>
  <si>
    <t>山陽玉島</t>
    <rPh sb="0" eb="2">
      <t>サンヨウ</t>
    </rPh>
    <phoneticPr fontId="3"/>
  </si>
  <si>
    <t>山陽船穂</t>
    <rPh sb="0" eb="2">
      <t>サンヨウ</t>
    </rPh>
    <phoneticPr fontId="3"/>
  </si>
  <si>
    <t>玉島西</t>
  </si>
  <si>
    <t>山陽玉島西</t>
    <rPh sb="0" eb="2">
      <t>サンヨウ</t>
    </rPh>
    <phoneticPr fontId="3"/>
  </si>
  <si>
    <t>真備</t>
  </si>
  <si>
    <t>読売真備</t>
  </si>
  <si>
    <t>児島</t>
  </si>
  <si>
    <t>稗田</t>
  </si>
  <si>
    <t>本荘</t>
    <rPh sb="0" eb="2">
      <t>ホンジョウ</t>
    </rPh>
    <phoneticPr fontId="3"/>
  </si>
  <si>
    <t>総社東</t>
  </si>
  <si>
    <t>総社西</t>
  </si>
  <si>
    <t>総社</t>
  </si>
  <si>
    <t>常盤</t>
  </si>
  <si>
    <t>総社久代</t>
  </si>
  <si>
    <t>豪渓</t>
  </si>
  <si>
    <t>美袋</t>
  </si>
  <si>
    <t>小田</t>
  </si>
  <si>
    <t>矢掛</t>
  </si>
  <si>
    <t>読売矢掛</t>
  </si>
  <si>
    <t>笠岡</t>
  </si>
  <si>
    <t>読売笠岡</t>
  </si>
  <si>
    <t>笠岡東</t>
  </si>
  <si>
    <t>読売笠岡東を含む</t>
    <rPh sb="6" eb="7">
      <t>フク</t>
    </rPh>
    <phoneticPr fontId="3"/>
  </si>
  <si>
    <t>大井</t>
  </si>
  <si>
    <t>新山</t>
  </si>
  <si>
    <t>北川</t>
  </si>
  <si>
    <t>神島外</t>
  </si>
  <si>
    <t>北木島</t>
  </si>
  <si>
    <t>笠岡に含む</t>
  </si>
  <si>
    <t>笠岡東に含む</t>
    <rPh sb="2" eb="3">
      <t>ヒガシ</t>
    </rPh>
    <phoneticPr fontId="3"/>
  </si>
  <si>
    <t>井原</t>
  </si>
  <si>
    <t>読売井原</t>
  </si>
  <si>
    <t>読売西江原</t>
    <rPh sb="2" eb="3">
      <t>ニシ</t>
    </rPh>
    <phoneticPr fontId="3"/>
  </si>
  <si>
    <t>東江原</t>
  </si>
  <si>
    <t>西江原</t>
    <rPh sb="0" eb="1">
      <t>ニシ</t>
    </rPh>
    <phoneticPr fontId="3"/>
  </si>
  <si>
    <t>木の子</t>
  </si>
  <si>
    <t>県主</t>
  </si>
  <si>
    <t>稲倉</t>
  </si>
  <si>
    <t>高屋</t>
  </si>
  <si>
    <t>美星</t>
    <rPh sb="0" eb="2">
      <t>ビセイ</t>
    </rPh>
    <phoneticPr fontId="3"/>
  </si>
  <si>
    <t>計</t>
  </si>
  <si>
    <t>瀬戸北</t>
  </si>
  <si>
    <t>迫川</t>
  </si>
  <si>
    <t>岡山市（市内中心地区）　</t>
    <rPh sb="0" eb="3">
      <t>オカヤマシ</t>
    </rPh>
    <rPh sb="4" eb="6">
      <t>シナイ</t>
    </rPh>
    <rPh sb="6" eb="8">
      <t>チュウシン</t>
    </rPh>
    <rPh sb="8" eb="10">
      <t>チク</t>
    </rPh>
    <phoneticPr fontId="3"/>
  </si>
  <si>
    <t>ネオポリス</t>
  </si>
  <si>
    <t>倉敷酒津</t>
  </si>
  <si>
    <t>彦崎</t>
  </si>
  <si>
    <t>船穂</t>
  </si>
  <si>
    <t>川辺</t>
  </si>
  <si>
    <t>箭田</t>
  </si>
  <si>
    <t>芳井</t>
  </si>
  <si>
    <t>共和</t>
  </si>
  <si>
    <t>小坂</t>
  </si>
  <si>
    <t>六条院</t>
  </si>
  <si>
    <t>井原市</t>
  </si>
  <si>
    <t>折込総数</t>
    <rPh sb="0" eb="2">
      <t>オリコミ</t>
    </rPh>
    <rPh sb="2" eb="4">
      <t>ソウスウ</t>
    </rPh>
    <phoneticPr fontId="3"/>
  </si>
  <si>
    <t>広告主名（チラシ表記の名称）</t>
    <rPh sb="0" eb="3">
      <t>コウコクヌシ</t>
    </rPh>
    <rPh sb="3" eb="4">
      <t>メイ</t>
    </rPh>
    <rPh sb="8" eb="10">
      <t>ヒョウキ</t>
    </rPh>
    <rPh sb="11" eb="13">
      <t>メイショウ</t>
    </rPh>
    <phoneticPr fontId="3"/>
  </si>
  <si>
    <t>タイトル等(詳しく記入)</t>
    <rPh sb="4" eb="5">
      <t>トウ</t>
    </rPh>
    <rPh sb="6" eb="7">
      <t>クワ</t>
    </rPh>
    <rPh sb="9" eb="11">
      <t>キニュウ</t>
    </rPh>
    <phoneticPr fontId="3"/>
  </si>
  <si>
    <t>申込者名</t>
    <rPh sb="0" eb="2">
      <t>モウシコミ</t>
    </rPh>
    <rPh sb="2" eb="3">
      <t>シャ</t>
    </rPh>
    <rPh sb="3" eb="4">
      <t>メイ</t>
    </rPh>
    <phoneticPr fontId="3"/>
  </si>
  <si>
    <t>市、郡 別</t>
    <rPh sb="0" eb="1">
      <t>シ</t>
    </rPh>
    <rPh sb="2" eb="3">
      <t>グン</t>
    </rPh>
    <rPh sb="4" eb="5">
      <t>ベツ</t>
    </rPh>
    <phoneticPr fontId="3"/>
  </si>
  <si>
    <t>全 紙 合 計</t>
    <rPh sb="0" eb="1">
      <t>ゼン</t>
    </rPh>
    <rPh sb="2" eb="3">
      <t>カミ</t>
    </rPh>
    <rPh sb="4" eb="5">
      <t>ゴウ</t>
    </rPh>
    <rPh sb="6" eb="7">
      <t>ケイ</t>
    </rPh>
    <phoneticPr fontId="3"/>
  </si>
  <si>
    <t>総 部 数</t>
    <rPh sb="0" eb="1">
      <t>ソウ</t>
    </rPh>
    <rPh sb="2" eb="3">
      <t>ブ</t>
    </rPh>
    <rPh sb="4" eb="5">
      <t>カズ</t>
    </rPh>
    <phoneticPr fontId="3"/>
  </si>
  <si>
    <t>折 込 数</t>
    <rPh sb="0" eb="1">
      <t>オリ</t>
    </rPh>
    <rPh sb="2" eb="3">
      <t>コミ</t>
    </rPh>
    <rPh sb="4" eb="5">
      <t>スウ</t>
    </rPh>
    <phoneticPr fontId="3"/>
  </si>
  <si>
    <t>全 紙 部 数</t>
    <rPh sb="0" eb="1">
      <t>ゼン</t>
    </rPh>
    <rPh sb="2" eb="3">
      <t>カミ</t>
    </rPh>
    <rPh sb="4" eb="5">
      <t>ブ</t>
    </rPh>
    <rPh sb="6" eb="7">
      <t>カズ</t>
    </rPh>
    <phoneticPr fontId="3"/>
  </si>
  <si>
    <t>全紙折込数</t>
    <rPh sb="0" eb="1">
      <t>ゼン</t>
    </rPh>
    <rPh sb="1" eb="2">
      <t>カミ</t>
    </rPh>
    <rPh sb="2" eb="3">
      <t>オリ</t>
    </rPh>
    <rPh sb="3" eb="4">
      <t>コミ</t>
    </rPh>
    <rPh sb="4" eb="5">
      <t>スウ</t>
    </rPh>
    <phoneticPr fontId="3"/>
  </si>
  <si>
    <t>県          名</t>
    <rPh sb="0" eb="1">
      <t>ケン</t>
    </rPh>
    <rPh sb="11" eb="12">
      <t>メイ</t>
    </rPh>
    <phoneticPr fontId="3"/>
  </si>
  <si>
    <t>新 聞 名</t>
    <rPh sb="0" eb="1">
      <t>シン</t>
    </rPh>
    <rPh sb="2" eb="3">
      <t>ブン</t>
    </rPh>
    <rPh sb="4" eb="5">
      <t>メイ</t>
    </rPh>
    <phoneticPr fontId="3"/>
  </si>
  <si>
    <t>地     域</t>
    <rPh sb="0" eb="1">
      <t>チ</t>
    </rPh>
    <rPh sb="6" eb="7">
      <t>イキ</t>
    </rPh>
    <phoneticPr fontId="3"/>
  </si>
  <si>
    <t>折    込    単    価　（ 税 別 ）</t>
    <rPh sb="0" eb="1">
      <t>オリ</t>
    </rPh>
    <rPh sb="5" eb="6">
      <t>コミ</t>
    </rPh>
    <rPh sb="10" eb="11">
      <t>タン</t>
    </rPh>
    <rPh sb="15" eb="16">
      <t>アタイ</t>
    </rPh>
    <rPh sb="19" eb="20">
      <t>ゼイ</t>
    </rPh>
    <rPh sb="21" eb="22">
      <t>ベツ</t>
    </rPh>
    <phoneticPr fontId="3"/>
  </si>
  <si>
    <t>備           考</t>
    <rPh sb="0" eb="1">
      <t>ソナエ</t>
    </rPh>
    <rPh sb="12" eb="13">
      <t>コウ</t>
    </rPh>
    <phoneticPr fontId="3"/>
  </si>
  <si>
    <t>上記料金には消費税は含まれておりません。</t>
    <rPh sb="2" eb="4">
      <t>リョウキン</t>
    </rPh>
    <phoneticPr fontId="3"/>
  </si>
  <si>
    <t>配送料</t>
    <rPh sb="0" eb="2">
      <t>ハイソウ</t>
    </rPh>
    <rPh sb="2" eb="3">
      <t>リョウ</t>
    </rPh>
    <phoneticPr fontId="3"/>
  </si>
  <si>
    <t>総社市</t>
  </si>
  <si>
    <t>岡山県金額</t>
    <rPh sb="0" eb="2">
      <t>オカヤマ</t>
    </rPh>
    <rPh sb="2" eb="3">
      <t>ケン</t>
    </rPh>
    <rPh sb="3" eb="5">
      <t>キンガク</t>
    </rPh>
    <phoneticPr fontId="3"/>
  </si>
  <si>
    <t>岡山市2</t>
    <phoneticPr fontId="3"/>
  </si>
  <si>
    <t>岡山市3</t>
    <phoneticPr fontId="3"/>
  </si>
  <si>
    <t>玉野市</t>
    <phoneticPr fontId="3"/>
  </si>
  <si>
    <t>岡山県折込部数表</t>
    <rPh sb="0" eb="2">
      <t>オカヤマ</t>
    </rPh>
    <rPh sb="2" eb="3">
      <t>ケン</t>
    </rPh>
    <rPh sb="3" eb="5">
      <t>オリコミ</t>
    </rPh>
    <rPh sb="5" eb="7">
      <t>ブスウ</t>
    </rPh>
    <rPh sb="7" eb="8">
      <t>ヒョウ</t>
    </rPh>
    <phoneticPr fontId="3"/>
  </si>
  <si>
    <t>浅口市</t>
    <rPh sb="2" eb="3">
      <t>シ</t>
    </rPh>
    <phoneticPr fontId="3"/>
  </si>
  <si>
    <t>美作市</t>
    <rPh sb="0" eb="2">
      <t>ミマサカ</t>
    </rPh>
    <rPh sb="2" eb="3">
      <t>シ</t>
    </rPh>
    <phoneticPr fontId="3"/>
  </si>
  <si>
    <t>真庭市</t>
    <rPh sb="2" eb="3">
      <t>シ</t>
    </rPh>
    <phoneticPr fontId="3"/>
  </si>
  <si>
    <t>中 国 新 聞</t>
    <rPh sb="0" eb="1">
      <t>ナカ</t>
    </rPh>
    <rPh sb="2" eb="3">
      <t>コク</t>
    </rPh>
    <rPh sb="4" eb="5">
      <t>シン</t>
    </rPh>
    <rPh sb="6" eb="7">
      <t>ブン</t>
    </rPh>
    <phoneticPr fontId="3"/>
  </si>
  <si>
    <t>岡 山 県</t>
    <rPh sb="0" eb="1">
      <t>オカ</t>
    </rPh>
    <rPh sb="2" eb="3">
      <t>ヤマ</t>
    </rPh>
    <rPh sb="4" eb="5">
      <t>ケン</t>
    </rPh>
    <phoneticPr fontId="3"/>
  </si>
  <si>
    <t>Ｂ全</t>
    <rPh sb="1" eb="2">
      <t>ゼン</t>
    </rPh>
    <phoneticPr fontId="3"/>
  </si>
  <si>
    <t>全紙</t>
    <rPh sb="0" eb="2">
      <t>ゼンシ</t>
    </rPh>
    <phoneticPr fontId="3"/>
  </si>
  <si>
    <t>全域</t>
    <rPh sb="0" eb="2">
      <t>ゼンイキ</t>
    </rPh>
    <phoneticPr fontId="3"/>
  </si>
  <si>
    <t>赤磐市</t>
    <phoneticPr fontId="3"/>
  </si>
  <si>
    <t>倉敷市　　　　　　　　　　　　　　　（市内周辺部）</t>
    <phoneticPr fontId="3"/>
  </si>
  <si>
    <t>総社市</t>
    <phoneticPr fontId="3"/>
  </si>
  <si>
    <t>笠岡中央に含む</t>
    <rPh sb="2" eb="4">
      <t>チュウオウ</t>
    </rPh>
    <phoneticPr fontId="2"/>
  </si>
  <si>
    <t>津山市　　　　　　　　　　　　　（市内中心地区）</t>
    <phoneticPr fontId="3"/>
  </si>
  <si>
    <t>※日経新聞の他紙との合販販売店は送料計算に含まれていません。　　　　　　　                                    　　　　　　　　　　　　　　　　　　　　　　　　（日経新聞のみ折込の場合、配送料が別途必要となります。）</t>
    <rPh sb="98" eb="100">
      <t>ニッケイ</t>
    </rPh>
    <rPh sb="100" eb="102">
      <t>シンブン</t>
    </rPh>
    <rPh sb="104" eb="106">
      <t>オリコミ</t>
    </rPh>
    <rPh sb="107" eb="109">
      <t>バアイ</t>
    </rPh>
    <rPh sb="110" eb="112">
      <t>ハイソウ</t>
    </rPh>
    <rPh sb="112" eb="113">
      <t>リョウ</t>
    </rPh>
    <rPh sb="114" eb="116">
      <t>ベット</t>
    </rPh>
    <rPh sb="116" eb="118">
      <t>ヒツヨウ</t>
    </rPh>
    <phoneticPr fontId="3"/>
  </si>
  <si>
    <t>販売店数</t>
    <rPh sb="0" eb="3">
      <t>ハンバイテン</t>
    </rPh>
    <rPh sb="3" eb="4">
      <t>スウ</t>
    </rPh>
    <phoneticPr fontId="3"/>
  </si>
  <si>
    <t>合計</t>
    <rPh sb="0" eb="2">
      <t>ゴウケイ</t>
    </rPh>
    <phoneticPr fontId="3"/>
  </si>
  <si>
    <t>その他特殊</t>
    <rPh sb="2" eb="3">
      <t>タ</t>
    </rPh>
    <rPh sb="3" eb="5">
      <t>トクシュ</t>
    </rPh>
    <phoneticPr fontId="3"/>
  </si>
  <si>
    <t>事前にお問合せ下さい。</t>
    <rPh sb="0" eb="2">
      <t>ジゼン</t>
    </rPh>
    <rPh sb="4" eb="6">
      <t>トイアワ</t>
    </rPh>
    <rPh sb="7" eb="8">
      <t>クダ</t>
    </rPh>
    <phoneticPr fontId="3"/>
  </si>
  <si>
    <t>津島西*</t>
    <rPh sb="0" eb="1">
      <t>ツ</t>
    </rPh>
    <rPh sb="1" eb="2">
      <t>シマ</t>
    </rPh>
    <rPh sb="2" eb="3">
      <t>ニシ</t>
    </rPh>
    <phoneticPr fontId="3"/>
  </si>
  <si>
    <t>幡多・高島*</t>
    <rPh sb="0" eb="2">
      <t>ハタ</t>
    </rPh>
    <rPh sb="3" eb="5">
      <t>タカシマ</t>
    </rPh>
    <phoneticPr fontId="3"/>
  </si>
  <si>
    <t>東岡山*</t>
    <phoneticPr fontId="3"/>
  </si>
  <si>
    <t>西大寺*</t>
    <phoneticPr fontId="3"/>
  </si>
  <si>
    <t>庄*</t>
    <phoneticPr fontId="3"/>
  </si>
  <si>
    <t>玉島東*</t>
    <phoneticPr fontId="3"/>
  </si>
  <si>
    <t>玉島北*</t>
    <phoneticPr fontId="3"/>
  </si>
  <si>
    <t>（倉敷西へ）</t>
    <phoneticPr fontId="3"/>
  </si>
  <si>
    <t>倉敷市1</t>
    <phoneticPr fontId="3"/>
  </si>
  <si>
    <t>倉敷市2</t>
    <phoneticPr fontId="3"/>
  </si>
  <si>
    <t>津山市</t>
    <phoneticPr fontId="3"/>
  </si>
  <si>
    <t>Ｂ４</t>
    <phoneticPr fontId="3"/>
  </si>
  <si>
    <t>Ｂ３</t>
    <phoneticPr fontId="3"/>
  </si>
  <si>
    <t>Ｂ２</t>
    <phoneticPr fontId="3"/>
  </si>
  <si>
    <t>-</t>
    <phoneticPr fontId="3"/>
  </si>
  <si>
    <t>Ａ４</t>
    <phoneticPr fontId="3"/>
  </si>
  <si>
    <t>Ｂ５</t>
    <phoneticPr fontId="3"/>
  </si>
  <si>
    <t>サイズ</t>
    <phoneticPr fontId="3"/>
  </si>
  <si>
    <t>タイトル等(詳しく記入)</t>
    <phoneticPr fontId="3"/>
  </si>
  <si>
    <t>サイズ</t>
    <phoneticPr fontId="3"/>
  </si>
  <si>
    <t>奉還町*</t>
    <phoneticPr fontId="3"/>
  </si>
  <si>
    <t>計</t>
    <phoneticPr fontId="3"/>
  </si>
  <si>
    <t>直島
(玉野中央)</t>
    <rPh sb="4" eb="6">
      <t>タマノ</t>
    </rPh>
    <rPh sb="6" eb="8">
      <t>チュウオウ</t>
    </rPh>
    <phoneticPr fontId="3"/>
  </si>
  <si>
    <t>倉敷市　　　　　　　（水島地区）</t>
    <phoneticPr fontId="3"/>
  </si>
  <si>
    <t>倉敷西</t>
    <phoneticPr fontId="3"/>
  </si>
  <si>
    <t>倉敷中部*</t>
    <phoneticPr fontId="3"/>
  </si>
  <si>
    <t>早島*</t>
    <phoneticPr fontId="3"/>
  </si>
  <si>
    <t>小田郡</t>
    <phoneticPr fontId="3"/>
  </si>
  <si>
    <t>倉敷市
（児島地区）</t>
    <phoneticPr fontId="3"/>
  </si>
  <si>
    <t>浅口市</t>
    <phoneticPr fontId="3"/>
  </si>
  <si>
    <t>津山中央</t>
    <phoneticPr fontId="3"/>
  </si>
  <si>
    <t>津山</t>
    <phoneticPr fontId="3"/>
  </si>
  <si>
    <t>朝日津山</t>
    <phoneticPr fontId="3"/>
  </si>
  <si>
    <t>津山西</t>
    <phoneticPr fontId="3"/>
  </si>
  <si>
    <t>津山南</t>
    <phoneticPr fontId="3"/>
  </si>
  <si>
    <t>河辺</t>
    <phoneticPr fontId="3"/>
  </si>
  <si>
    <t>河辺</t>
    <phoneticPr fontId="3"/>
  </si>
  <si>
    <t>高野</t>
    <phoneticPr fontId="3"/>
  </si>
  <si>
    <t>久米</t>
    <phoneticPr fontId="3"/>
  </si>
  <si>
    <t>新野</t>
    <phoneticPr fontId="3"/>
  </si>
  <si>
    <t>勝北</t>
    <phoneticPr fontId="3"/>
  </si>
  <si>
    <t>千代</t>
    <phoneticPr fontId="3"/>
  </si>
  <si>
    <t>坪井</t>
    <phoneticPr fontId="3"/>
  </si>
  <si>
    <t>桑村</t>
    <phoneticPr fontId="3"/>
  </si>
  <si>
    <t>読売加茂</t>
    <phoneticPr fontId="3"/>
  </si>
  <si>
    <t>勝央</t>
    <phoneticPr fontId="3"/>
  </si>
  <si>
    <t>美野</t>
    <phoneticPr fontId="3"/>
  </si>
  <si>
    <t>行方</t>
    <phoneticPr fontId="3"/>
  </si>
  <si>
    <t>亀甲</t>
    <phoneticPr fontId="3"/>
  </si>
  <si>
    <t>大垪和</t>
    <phoneticPr fontId="3"/>
  </si>
  <si>
    <t>西川</t>
    <phoneticPr fontId="3"/>
  </si>
  <si>
    <t>江与味</t>
    <phoneticPr fontId="3"/>
  </si>
  <si>
    <t>飯岡</t>
    <phoneticPr fontId="3"/>
  </si>
  <si>
    <t>北和気</t>
    <phoneticPr fontId="3"/>
  </si>
  <si>
    <t>柵原</t>
    <phoneticPr fontId="3"/>
  </si>
  <si>
    <t>勝山</t>
    <phoneticPr fontId="3"/>
  </si>
  <si>
    <t>月田</t>
    <phoneticPr fontId="3"/>
  </si>
  <si>
    <t>富原</t>
    <phoneticPr fontId="3"/>
  </si>
  <si>
    <t>美甘</t>
    <phoneticPr fontId="3"/>
  </si>
  <si>
    <t>湯原</t>
    <phoneticPr fontId="3"/>
  </si>
  <si>
    <t>久世</t>
    <phoneticPr fontId="3"/>
  </si>
  <si>
    <t>読売久世</t>
    <phoneticPr fontId="3"/>
  </si>
  <si>
    <t>蒜山</t>
    <phoneticPr fontId="3"/>
  </si>
  <si>
    <t>落合</t>
    <phoneticPr fontId="3"/>
  </si>
  <si>
    <t>天津</t>
    <phoneticPr fontId="3"/>
  </si>
  <si>
    <t>河内</t>
    <phoneticPr fontId="3"/>
  </si>
  <si>
    <t>美川</t>
    <phoneticPr fontId="3"/>
  </si>
  <si>
    <t>寺元</t>
    <phoneticPr fontId="3"/>
  </si>
  <si>
    <t>香々美</t>
    <phoneticPr fontId="3"/>
  </si>
  <si>
    <t>泉</t>
    <phoneticPr fontId="3"/>
  </si>
  <si>
    <t>上斉原</t>
    <phoneticPr fontId="3"/>
  </si>
  <si>
    <t>富</t>
    <phoneticPr fontId="3"/>
  </si>
  <si>
    <t>勝田</t>
    <phoneticPr fontId="3"/>
  </si>
  <si>
    <t>林野</t>
    <phoneticPr fontId="3"/>
  </si>
  <si>
    <t>湯郷</t>
    <phoneticPr fontId="3"/>
  </si>
  <si>
    <t>英田</t>
    <phoneticPr fontId="3"/>
  </si>
  <si>
    <t>大原</t>
    <phoneticPr fontId="3"/>
  </si>
  <si>
    <t>江見</t>
    <phoneticPr fontId="3"/>
  </si>
  <si>
    <t>土居</t>
    <phoneticPr fontId="3"/>
  </si>
  <si>
    <t>粟井</t>
    <phoneticPr fontId="3"/>
  </si>
  <si>
    <t>美作市</t>
    <phoneticPr fontId="3"/>
  </si>
  <si>
    <t>　　　　　　※販売店の区域と行政区域は一致していない場合があります。</t>
    <phoneticPr fontId="3"/>
  </si>
  <si>
    <r>
      <t>ページ合計／</t>
    </r>
    <r>
      <rPr>
        <b/>
        <sz val="12"/>
        <color indexed="10"/>
        <rFont val="ＭＳ Ｐゴシック"/>
        <family val="3"/>
        <charset val="128"/>
      </rPr>
      <t>折込総合計</t>
    </r>
    <rPh sb="3" eb="5">
      <t>ゴウケイ</t>
    </rPh>
    <rPh sb="6" eb="8">
      <t>オリコミ</t>
    </rPh>
    <rPh sb="8" eb="10">
      <t>ソウゴウ</t>
    </rPh>
    <rPh sb="10" eb="11">
      <t>ケイ</t>
    </rPh>
    <phoneticPr fontId="3"/>
  </si>
  <si>
    <t>益　　野*</t>
    <phoneticPr fontId="3"/>
  </si>
  <si>
    <t>津　　高*</t>
    <phoneticPr fontId="3"/>
  </si>
  <si>
    <t>一　　宮*</t>
    <phoneticPr fontId="3"/>
  </si>
  <si>
    <t>倉　敷　東*</t>
    <phoneticPr fontId="3"/>
  </si>
  <si>
    <t>山陽倉敷
福田</t>
    <rPh sb="0" eb="2">
      <t>サンヨウ</t>
    </rPh>
    <phoneticPr fontId="3"/>
  </si>
  <si>
    <t>山陽倉敷
福田東</t>
    <rPh sb="0" eb="2">
      <t>サンヨウ</t>
    </rPh>
    <phoneticPr fontId="3"/>
  </si>
  <si>
    <t>水島*</t>
    <phoneticPr fontId="3"/>
  </si>
  <si>
    <t>連島*</t>
    <phoneticPr fontId="3"/>
  </si>
  <si>
    <t>水島東*</t>
    <phoneticPr fontId="3"/>
  </si>
  <si>
    <t>加賀郡</t>
    <phoneticPr fontId="3"/>
  </si>
  <si>
    <t>瀬戸内市</t>
    <phoneticPr fontId="3"/>
  </si>
  <si>
    <t>和気郡</t>
    <phoneticPr fontId="3"/>
  </si>
  <si>
    <t>サイズ</t>
    <phoneticPr fontId="3"/>
  </si>
  <si>
    <t>タイトル等(詳しく記入)</t>
    <phoneticPr fontId="3"/>
  </si>
  <si>
    <t>笠岡市</t>
    <phoneticPr fontId="3"/>
  </si>
  <si>
    <t>井原市</t>
    <phoneticPr fontId="3"/>
  </si>
  <si>
    <t>高梁市</t>
    <phoneticPr fontId="3"/>
  </si>
  <si>
    <t>新見市</t>
    <phoneticPr fontId="3"/>
  </si>
  <si>
    <t>津山市
（市内周辺部）</t>
    <phoneticPr fontId="3"/>
  </si>
  <si>
    <t>勝田郡</t>
    <phoneticPr fontId="3"/>
  </si>
  <si>
    <t>久米郡</t>
    <phoneticPr fontId="3"/>
  </si>
  <si>
    <t>真庭市</t>
    <phoneticPr fontId="3"/>
  </si>
  <si>
    <t>新  庄(郡)</t>
    <rPh sb="5" eb="6">
      <t>グン</t>
    </rPh>
    <phoneticPr fontId="3"/>
  </si>
  <si>
    <t>岡山市              （北部地区）</t>
  </si>
  <si>
    <t>岡山市
(西部地区)</t>
  </si>
  <si>
    <t>玉野市（市内中心地区・　　　　　香川県直島地区）</t>
    <phoneticPr fontId="3"/>
  </si>
  <si>
    <t>岡山市</t>
    <phoneticPr fontId="3"/>
  </si>
  <si>
    <t>中 国 新 聞</t>
    <rPh sb="0" eb="1">
      <t>チュウ</t>
    </rPh>
    <rPh sb="2" eb="3">
      <t>クニ</t>
    </rPh>
    <rPh sb="4" eb="5">
      <t>シン</t>
    </rPh>
    <rPh sb="6" eb="7">
      <t>ブン</t>
    </rPh>
    <phoneticPr fontId="3"/>
  </si>
  <si>
    <t>折込見積金額（税別）</t>
    <rPh sb="0" eb="2">
      <t>オリコミ</t>
    </rPh>
    <rPh sb="2" eb="4">
      <t>ミツモリ</t>
    </rPh>
    <rPh sb="4" eb="6">
      <t>キンガク</t>
    </rPh>
    <rPh sb="7" eb="9">
      <t>ゼイベツ</t>
    </rPh>
    <phoneticPr fontId="3"/>
  </si>
  <si>
    <t>です。≫</t>
    <phoneticPr fontId="3"/>
  </si>
  <si>
    <t>≪上記折込見積金額は折込料と各店配送料の合算です。内訳として　折込料</t>
    <rPh sb="1" eb="3">
      <t>ジョウキ</t>
    </rPh>
    <rPh sb="3" eb="5">
      <t>オリコミ</t>
    </rPh>
    <rPh sb="5" eb="7">
      <t>ミツモリ</t>
    </rPh>
    <rPh sb="7" eb="9">
      <t>キンガク</t>
    </rPh>
    <rPh sb="10" eb="12">
      <t>オリコミ</t>
    </rPh>
    <rPh sb="12" eb="13">
      <t>リョウ</t>
    </rPh>
    <rPh sb="14" eb="15">
      <t>カク</t>
    </rPh>
    <rPh sb="15" eb="16">
      <t>テン</t>
    </rPh>
    <rPh sb="16" eb="18">
      <t>ハイソウ</t>
    </rPh>
    <rPh sb="18" eb="19">
      <t>リョウ</t>
    </rPh>
    <rPh sb="20" eb="22">
      <t>ガッサン</t>
    </rPh>
    <rPh sb="25" eb="27">
      <t>ウチワケ</t>
    </rPh>
    <rPh sb="31" eb="33">
      <t>オリコミ</t>
    </rPh>
    <rPh sb="33" eb="34">
      <t>リョウ</t>
    </rPh>
    <phoneticPr fontId="3"/>
  </si>
  <si>
    <t>山陽倉敷中央</t>
    <rPh sb="0" eb="1">
      <t>サン</t>
    </rPh>
    <rPh sb="1" eb="2">
      <t>ヨウ</t>
    </rPh>
    <rPh sb="4" eb="6">
      <t>チュウオウ</t>
    </rPh>
    <phoneticPr fontId="3"/>
  </si>
  <si>
    <t>中　　　庄*</t>
    <rPh sb="0" eb="1">
      <t>ナカ</t>
    </rPh>
    <rPh sb="4" eb="5">
      <t>ショウ</t>
    </rPh>
    <phoneticPr fontId="3"/>
  </si>
  <si>
    <t>備中町</t>
    <rPh sb="0" eb="3">
      <t>ビッチュウチョウ</t>
    </rPh>
    <phoneticPr fontId="3"/>
  </si>
  <si>
    <t>高松西足守</t>
    <rPh sb="0" eb="2">
      <t>タカマツ</t>
    </rPh>
    <rPh sb="2" eb="3">
      <t>ニシ</t>
    </rPh>
    <phoneticPr fontId="3"/>
  </si>
  <si>
    <t>見明戸（二川）</t>
    <rPh sb="0" eb="1">
      <t>ミ</t>
    </rPh>
    <rPh sb="1" eb="2">
      <t>アカ</t>
    </rPh>
    <rPh sb="2" eb="3">
      <t>ト</t>
    </rPh>
    <rPh sb="4" eb="6">
      <t>フタガワ</t>
    </rPh>
    <phoneticPr fontId="3"/>
  </si>
  <si>
    <t>山陽倉敷北</t>
    <rPh sb="0" eb="2">
      <t>サンヨウ</t>
    </rPh>
    <rPh sb="2" eb="4">
      <t>クラシキ</t>
    </rPh>
    <rPh sb="4" eb="5">
      <t>キタ</t>
    </rPh>
    <phoneticPr fontId="3"/>
  </si>
  <si>
    <t>山陽倉敷西</t>
    <rPh sb="0" eb="2">
      <t>サンヨウ</t>
    </rPh>
    <rPh sb="2" eb="4">
      <t>クラシキ</t>
    </rPh>
    <rPh sb="4" eb="5">
      <t>ニシ</t>
    </rPh>
    <phoneticPr fontId="3"/>
  </si>
  <si>
    <t>山陽西阿知</t>
    <rPh sb="0" eb="2">
      <t>サンヨウ</t>
    </rPh>
    <rPh sb="2" eb="3">
      <t>ニシ</t>
    </rPh>
    <rPh sb="3" eb="4">
      <t>ア</t>
    </rPh>
    <rPh sb="4" eb="5">
      <t>チ</t>
    </rPh>
    <phoneticPr fontId="3"/>
  </si>
  <si>
    <t>直島</t>
    <rPh sb="0" eb="2">
      <t>ナオシマ</t>
    </rPh>
    <phoneticPr fontId="3"/>
  </si>
  <si>
    <t>四 国 新 聞</t>
    <rPh sb="0" eb="1">
      <t>シ</t>
    </rPh>
    <rPh sb="2" eb="3">
      <t>クニ</t>
    </rPh>
    <rPh sb="4" eb="5">
      <t>シン</t>
    </rPh>
    <rPh sb="6" eb="7">
      <t>キ</t>
    </rPh>
    <phoneticPr fontId="3"/>
  </si>
  <si>
    <t>--</t>
    <phoneticPr fontId="3"/>
  </si>
  <si>
    <t>直配区域につき香川県からの発注・納品が必要です。　折込部数は、香川県折込部数表を参照下さい。</t>
    <rPh sb="0" eb="2">
      <t>チョクハイ</t>
    </rPh>
    <rPh sb="2" eb="4">
      <t>クイキ</t>
    </rPh>
    <rPh sb="7" eb="10">
      <t>カガワケン</t>
    </rPh>
    <rPh sb="13" eb="15">
      <t>ハッチュウ</t>
    </rPh>
    <rPh sb="16" eb="18">
      <t>ノウヒン</t>
    </rPh>
    <rPh sb="19" eb="21">
      <t>ヒツヨウ</t>
    </rPh>
    <rPh sb="25" eb="27">
      <t>オリコミ</t>
    </rPh>
    <rPh sb="27" eb="29">
      <t>ブスウ</t>
    </rPh>
    <rPh sb="31" eb="34">
      <t>カガワケン</t>
    </rPh>
    <rPh sb="34" eb="36">
      <t>オリコミ</t>
    </rPh>
    <rPh sb="36" eb="38">
      <t>ブスウ</t>
    </rPh>
    <rPh sb="38" eb="39">
      <t>ヒョウ</t>
    </rPh>
    <rPh sb="40" eb="42">
      <t>サンショウ</t>
    </rPh>
    <rPh sb="42" eb="43">
      <t>シタ</t>
    </rPh>
    <phoneticPr fontId="3"/>
  </si>
  <si>
    <t>庭瀬白石</t>
    <rPh sb="2" eb="4">
      <t>シライシ</t>
    </rPh>
    <phoneticPr fontId="3"/>
  </si>
  <si>
    <t>里庄</t>
    <rPh sb="0" eb="1">
      <t>リ</t>
    </rPh>
    <rPh sb="1" eb="2">
      <t>ショウ</t>
    </rPh>
    <phoneticPr fontId="3"/>
  </si>
  <si>
    <t>福渡</t>
    <rPh sb="0" eb="1">
      <t>フク</t>
    </rPh>
    <rPh sb="1" eb="2">
      <t>ワタリ</t>
    </rPh>
    <phoneticPr fontId="3"/>
  </si>
  <si>
    <t>岡山中央</t>
    <phoneticPr fontId="3"/>
  </si>
  <si>
    <t>(100)</t>
    <phoneticPr fontId="3"/>
  </si>
  <si>
    <t>（中国に含む）</t>
    <rPh sb="1" eb="3">
      <t>チュウゴク</t>
    </rPh>
    <rPh sb="4" eb="5">
      <t>フク</t>
    </rPh>
    <phoneticPr fontId="3"/>
  </si>
  <si>
    <t>井原に含む</t>
    <rPh sb="0" eb="2">
      <t>イハラ</t>
    </rPh>
    <rPh sb="3" eb="4">
      <t>フク</t>
    </rPh>
    <phoneticPr fontId="3"/>
  </si>
  <si>
    <t>-</t>
    <phoneticPr fontId="3"/>
  </si>
  <si>
    <t>岡山南*</t>
    <rPh sb="0" eb="2">
      <t>オカヤマ</t>
    </rPh>
    <rPh sb="2" eb="3">
      <t>ミナミ</t>
    </rPh>
    <phoneticPr fontId="3"/>
  </si>
  <si>
    <t>野田屋町　　　　　大供*</t>
    <rPh sb="0" eb="2">
      <t>ノダ</t>
    </rPh>
    <rPh sb="2" eb="3">
      <t>ヤ</t>
    </rPh>
    <rPh sb="3" eb="4">
      <t>チョウ</t>
    </rPh>
    <rPh sb="9" eb="10">
      <t>オオ</t>
    </rPh>
    <phoneticPr fontId="3"/>
  </si>
  <si>
    <t>原尾島・東山*</t>
    <rPh sb="4" eb="6">
      <t>ヒガシヤマ</t>
    </rPh>
    <phoneticPr fontId="3"/>
  </si>
  <si>
    <t>山陽今</t>
    <rPh sb="0" eb="2">
      <t>サンヨウ</t>
    </rPh>
    <rPh sb="2" eb="3">
      <t>イマ</t>
    </rPh>
    <phoneticPr fontId="3"/>
  </si>
  <si>
    <t>富山・平井*</t>
    <rPh sb="3" eb="5">
      <t>ヒライ</t>
    </rPh>
    <phoneticPr fontId="3"/>
  </si>
  <si>
    <t>読売勝山</t>
    <rPh sb="0" eb="2">
      <t>ヨミウリ</t>
    </rPh>
    <phoneticPr fontId="3"/>
  </si>
  <si>
    <t>玉野*</t>
    <rPh sb="0" eb="2">
      <t>タマノ</t>
    </rPh>
    <phoneticPr fontId="3"/>
  </si>
  <si>
    <r>
      <t xml:space="preserve">岡山中央 </t>
    </r>
    <r>
      <rPr>
        <sz val="11"/>
        <rFont val="ＭＳ Ｐゴシック"/>
        <family val="3"/>
        <charset val="128"/>
      </rPr>
      <t>*</t>
    </r>
    <phoneticPr fontId="3"/>
  </si>
  <si>
    <t>内山下 *</t>
    <phoneticPr fontId="3"/>
  </si>
  <si>
    <r>
      <t xml:space="preserve">桑田 </t>
    </r>
    <r>
      <rPr>
        <sz val="11"/>
        <rFont val="ＭＳ Ｐゴシック"/>
        <family val="3"/>
        <charset val="128"/>
      </rPr>
      <t>*</t>
    </r>
    <rPh sb="0" eb="2">
      <t>クワタ</t>
    </rPh>
    <phoneticPr fontId="3"/>
  </si>
  <si>
    <r>
      <t xml:space="preserve">大供 </t>
    </r>
    <r>
      <rPr>
        <sz val="11"/>
        <rFont val="ＭＳ Ｐゴシック"/>
        <family val="3"/>
        <charset val="128"/>
      </rPr>
      <t>*</t>
    </r>
    <phoneticPr fontId="3"/>
  </si>
  <si>
    <r>
      <t xml:space="preserve">福浜 </t>
    </r>
    <r>
      <rPr>
        <sz val="11"/>
        <rFont val="ＭＳ Ｐゴシック"/>
        <family val="3"/>
        <charset val="128"/>
      </rPr>
      <t>*</t>
    </r>
    <phoneticPr fontId="3"/>
  </si>
  <si>
    <r>
      <t xml:space="preserve">当新田 </t>
    </r>
    <r>
      <rPr>
        <sz val="11"/>
        <rFont val="ＭＳ Ｐゴシック"/>
        <family val="3"/>
        <charset val="128"/>
      </rPr>
      <t>*</t>
    </r>
    <phoneticPr fontId="3"/>
  </si>
  <si>
    <r>
      <t xml:space="preserve">岡山南 </t>
    </r>
    <r>
      <rPr>
        <sz val="11"/>
        <rFont val="ＭＳ Ｐゴシック"/>
        <family val="3"/>
        <charset val="128"/>
      </rPr>
      <t>*</t>
    </r>
    <phoneticPr fontId="3"/>
  </si>
  <si>
    <r>
      <t xml:space="preserve">野田 </t>
    </r>
    <r>
      <rPr>
        <sz val="11"/>
        <rFont val="ＭＳ Ｐゴシック"/>
        <family val="3"/>
        <charset val="128"/>
      </rPr>
      <t>*</t>
    </r>
    <phoneticPr fontId="3"/>
  </si>
  <si>
    <r>
      <t xml:space="preserve">三門 </t>
    </r>
    <r>
      <rPr>
        <sz val="11"/>
        <rFont val="ＭＳ Ｐゴシック"/>
        <family val="3"/>
        <charset val="128"/>
      </rPr>
      <t>*</t>
    </r>
    <phoneticPr fontId="3"/>
  </si>
  <si>
    <r>
      <t xml:space="preserve">奉還町 </t>
    </r>
    <r>
      <rPr>
        <sz val="11"/>
        <rFont val="ＭＳ Ｐゴシック"/>
        <family val="3"/>
        <charset val="128"/>
      </rPr>
      <t>*</t>
    </r>
    <phoneticPr fontId="3"/>
  </si>
  <si>
    <r>
      <t xml:space="preserve">津島 </t>
    </r>
    <r>
      <rPr>
        <sz val="11"/>
        <rFont val="ＭＳ Ｐゴシック"/>
        <family val="3"/>
        <charset val="128"/>
      </rPr>
      <t>*</t>
    </r>
    <phoneticPr fontId="3"/>
  </si>
  <si>
    <r>
      <t xml:space="preserve">北方 </t>
    </r>
    <r>
      <rPr>
        <sz val="11"/>
        <rFont val="ＭＳ Ｐゴシック"/>
        <family val="3"/>
        <charset val="128"/>
      </rPr>
      <t>*</t>
    </r>
    <phoneticPr fontId="3"/>
  </si>
  <si>
    <r>
      <t xml:space="preserve">高島 </t>
    </r>
    <r>
      <rPr>
        <sz val="11"/>
        <rFont val="ＭＳ Ｐゴシック"/>
        <family val="3"/>
        <charset val="128"/>
      </rPr>
      <t>*</t>
    </r>
    <phoneticPr fontId="3"/>
  </si>
  <si>
    <r>
      <t xml:space="preserve">原尾島 </t>
    </r>
    <r>
      <rPr>
        <sz val="11"/>
        <rFont val="ＭＳ Ｐゴシック"/>
        <family val="3"/>
        <charset val="128"/>
      </rPr>
      <t>*</t>
    </r>
    <phoneticPr fontId="3"/>
  </si>
  <si>
    <r>
      <t xml:space="preserve">門田屋敷 </t>
    </r>
    <r>
      <rPr>
        <sz val="11"/>
        <rFont val="ＭＳ Ｐゴシック"/>
        <family val="3"/>
        <charset val="128"/>
      </rPr>
      <t>*</t>
    </r>
    <phoneticPr fontId="3"/>
  </si>
  <si>
    <r>
      <t xml:space="preserve">平井 </t>
    </r>
    <r>
      <rPr>
        <sz val="11"/>
        <rFont val="ＭＳ Ｐゴシック"/>
        <family val="3"/>
        <charset val="128"/>
      </rPr>
      <t>*</t>
    </r>
    <phoneticPr fontId="3"/>
  </si>
  <si>
    <t>円山 *</t>
    <phoneticPr fontId="3"/>
  </si>
  <si>
    <t>岡山東部 *</t>
    <rPh sb="3" eb="4">
      <t>ブ</t>
    </rPh>
    <phoneticPr fontId="3"/>
  </si>
  <si>
    <t>西大寺 *</t>
    <phoneticPr fontId="3"/>
  </si>
  <si>
    <t>益野 *</t>
    <phoneticPr fontId="3"/>
  </si>
  <si>
    <t>岡山北 *</t>
    <phoneticPr fontId="3"/>
  </si>
  <si>
    <t>一宮 *</t>
    <phoneticPr fontId="3"/>
  </si>
  <si>
    <t>備中高松 *</t>
    <phoneticPr fontId="3"/>
  </si>
  <si>
    <t>岡山西部 *</t>
    <rPh sb="0" eb="2">
      <t>オカヤマ</t>
    </rPh>
    <rPh sb="2" eb="4">
      <t>セイブ</t>
    </rPh>
    <phoneticPr fontId="3"/>
  </si>
  <si>
    <t>妹尾 *</t>
    <phoneticPr fontId="3"/>
  </si>
  <si>
    <t>倉敷中央 *</t>
    <phoneticPr fontId="3"/>
  </si>
  <si>
    <t>倉敷北 *</t>
    <phoneticPr fontId="3"/>
  </si>
  <si>
    <t>庄 *</t>
    <rPh sb="0" eb="1">
      <t>ショウ</t>
    </rPh>
    <phoneticPr fontId="3"/>
  </si>
  <si>
    <t>早島南 *</t>
    <rPh sb="2" eb="3">
      <t>ミナミ</t>
    </rPh>
    <phoneticPr fontId="3"/>
  </si>
  <si>
    <t xml:space="preserve">早島 * </t>
    <phoneticPr fontId="3"/>
  </si>
  <si>
    <t>茶屋町南 *</t>
    <rPh sb="0" eb="3">
      <t>チャヤマチ</t>
    </rPh>
    <rPh sb="3" eb="4">
      <t>ミナミ</t>
    </rPh>
    <phoneticPr fontId="3"/>
  </si>
  <si>
    <r>
      <t xml:space="preserve">連島 </t>
    </r>
    <r>
      <rPr>
        <sz val="11"/>
        <rFont val="ＭＳ Ｐゴシック"/>
        <family val="3"/>
        <charset val="128"/>
      </rPr>
      <t>*</t>
    </r>
    <phoneticPr fontId="3"/>
  </si>
  <si>
    <r>
      <t xml:space="preserve">水島西 </t>
    </r>
    <r>
      <rPr>
        <sz val="11"/>
        <rFont val="ＭＳ Ｐゴシック"/>
        <family val="3"/>
        <charset val="128"/>
      </rPr>
      <t>*</t>
    </r>
    <phoneticPr fontId="3"/>
  </si>
  <si>
    <r>
      <t xml:space="preserve">水島東 </t>
    </r>
    <r>
      <rPr>
        <sz val="11"/>
        <rFont val="ＭＳ Ｐゴシック"/>
        <family val="3"/>
        <charset val="128"/>
      </rPr>
      <t>*</t>
    </r>
    <phoneticPr fontId="3"/>
  </si>
  <si>
    <t>玉島 *</t>
    <phoneticPr fontId="3"/>
  </si>
  <si>
    <t>新倉敷 *</t>
    <rPh sb="0" eb="1">
      <t>シン</t>
    </rPh>
    <rPh sb="1" eb="3">
      <t>クラシキ</t>
    </rPh>
    <phoneticPr fontId="3"/>
  </si>
  <si>
    <t>児島 *</t>
    <phoneticPr fontId="3"/>
  </si>
  <si>
    <t>琴浦 *</t>
    <rPh sb="0" eb="2">
      <t>コトウラ</t>
    </rPh>
    <phoneticPr fontId="3"/>
  </si>
  <si>
    <t>下津井 *</t>
    <phoneticPr fontId="3"/>
  </si>
  <si>
    <t>山陽新保</t>
    <rPh sb="0" eb="2">
      <t>サンヨウ</t>
    </rPh>
    <rPh sb="2" eb="3">
      <t>シン</t>
    </rPh>
    <rPh sb="3" eb="4">
      <t>ホ</t>
    </rPh>
    <phoneticPr fontId="3"/>
  </si>
  <si>
    <t>山陽岡山西</t>
    <rPh sb="0" eb="2">
      <t>サンヨウ</t>
    </rPh>
    <rPh sb="2" eb="4">
      <t>オカヤマ</t>
    </rPh>
    <rPh sb="4" eb="5">
      <t>ニシ</t>
    </rPh>
    <phoneticPr fontId="3"/>
  </si>
  <si>
    <t>新見南</t>
    <rPh sb="0" eb="2">
      <t>ニイミ</t>
    </rPh>
    <rPh sb="2" eb="3">
      <t>ミナミ</t>
    </rPh>
    <phoneticPr fontId="3"/>
  </si>
  <si>
    <t>（新見南へ）</t>
    <rPh sb="1" eb="3">
      <t>ニイミ</t>
    </rPh>
    <rPh sb="3" eb="4">
      <t>ミナミ</t>
    </rPh>
    <phoneticPr fontId="3"/>
  </si>
  <si>
    <t>（倉敷大高へ）</t>
    <rPh sb="1" eb="3">
      <t>クラシキ</t>
    </rPh>
    <rPh sb="3" eb="5">
      <t>オオタカ</t>
    </rPh>
    <phoneticPr fontId="3"/>
  </si>
  <si>
    <t>山陽玉原</t>
    <rPh sb="0" eb="2">
      <t>サンヨウ</t>
    </rPh>
    <rPh sb="2" eb="3">
      <t>タマ</t>
    </rPh>
    <rPh sb="3" eb="4">
      <t>ハラ</t>
    </rPh>
    <phoneticPr fontId="3"/>
  </si>
  <si>
    <t>井原西</t>
    <rPh sb="0" eb="2">
      <t>イハラ</t>
    </rPh>
    <rPh sb="2" eb="3">
      <t>ニシ</t>
    </rPh>
    <phoneticPr fontId="3"/>
  </si>
  <si>
    <t>配送料エリア</t>
    <rPh sb="0" eb="2">
      <t>ハイソウ</t>
    </rPh>
    <rPh sb="2" eb="3">
      <t>リョウ</t>
    </rPh>
    <phoneticPr fontId="3"/>
  </si>
  <si>
    <t>岡山市（東部地区）</t>
  </si>
  <si>
    <t>岡山市　　　　　　　　　　　　　　　　　　　　　（南部地区）</t>
    <phoneticPr fontId="3"/>
  </si>
  <si>
    <t>玉野市　　　　　　（市内周辺部）</t>
    <phoneticPr fontId="3"/>
  </si>
  <si>
    <t>倉敷市　　　　　　　　　　　　　（市内中心部）</t>
    <phoneticPr fontId="3"/>
  </si>
  <si>
    <t>倉　　　敷*</t>
    <phoneticPr fontId="3"/>
  </si>
  <si>
    <t>倉敷市　　　　　　　　　　　　　　　　（玉島・真備地区）</t>
    <phoneticPr fontId="3"/>
  </si>
  <si>
    <t>朝日西大寺</t>
    <phoneticPr fontId="3"/>
  </si>
  <si>
    <t>朝日益野</t>
    <rPh sb="0" eb="2">
      <t>アサヒ</t>
    </rPh>
    <phoneticPr fontId="3"/>
  </si>
  <si>
    <t>朝日倉敷東</t>
    <phoneticPr fontId="3"/>
  </si>
  <si>
    <t>朝日倉敷中部</t>
    <phoneticPr fontId="3"/>
  </si>
  <si>
    <t>朝日庄</t>
    <phoneticPr fontId="3"/>
  </si>
  <si>
    <t>朝日早島</t>
    <phoneticPr fontId="3"/>
  </si>
  <si>
    <t>朝日水島</t>
    <phoneticPr fontId="3"/>
  </si>
  <si>
    <t>朝日連島</t>
    <phoneticPr fontId="3"/>
  </si>
  <si>
    <t>朝日水島東</t>
    <phoneticPr fontId="3"/>
  </si>
  <si>
    <t>朝日玉島北</t>
    <rPh sb="0" eb="2">
      <t>アサヒ</t>
    </rPh>
    <phoneticPr fontId="3"/>
  </si>
  <si>
    <t>山陽芳賀佐山</t>
    <rPh sb="0" eb="2">
      <t>サンヨウ</t>
    </rPh>
    <phoneticPr fontId="3"/>
  </si>
  <si>
    <t>（柵原に含む）</t>
    <rPh sb="1" eb="2">
      <t>サク</t>
    </rPh>
    <rPh sb="2" eb="3">
      <t>ハラ</t>
    </rPh>
    <rPh sb="4" eb="5">
      <t>フク</t>
    </rPh>
    <phoneticPr fontId="3"/>
  </si>
  <si>
    <t>笠岡東今井</t>
    <rPh sb="0" eb="2">
      <t>カサオカ</t>
    </rPh>
    <rPh sb="2" eb="3">
      <t>ヒガシ</t>
    </rPh>
    <phoneticPr fontId="3"/>
  </si>
  <si>
    <t>笠岡東大島</t>
    <rPh sb="0" eb="2">
      <t>カサオカ</t>
    </rPh>
    <rPh sb="2" eb="3">
      <t>ヒガシ</t>
    </rPh>
    <phoneticPr fontId="3"/>
  </si>
  <si>
    <t>毎日含む</t>
    <rPh sb="0" eb="2">
      <t>マイニチ</t>
    </rPh>
    <rPh sb="2" eb="3">
      <t>フク</t>
    </rPh>
    <phoneticPr fontId="3"/>
  </si>
  <si>
    <t>（岡山中央へ）</t>
    <rPh sb="1" eb="3">
      <t>オカヤマ</t>
    </rPh>
    <rPh sb="3" eb="5">
      <t>チュウオウ</t>
    </rPh>
    <phoneticPr fontId="3"/>
  </si>
  <si>
    <t>山陽和田日比</t>
    <rPh sb="0" eb="2">
      <t>サンヨウ</t>
    </rPh>
    <rPh sb="2" eb="4">
      <t>ワダ</t>
    </rPh>
    <rPh sb="4" eb="6">
      <t>ヒビ</t>
    </rPh>
    <phoneticPr fontId="3"/>
  </si>
  <si>
    <t>山陽河辺</t>
    <rPh sb="0" eb="2">
      <t>サンヨウ</t>
    </rPh>
    <rPh sb="2" eb="3">
      <t>カワ</t>
    </rPh>
    <rPh sb="3" eb="4">
      <t>ヘン</t>
    </rPh>
    <phoneticPr fontId="3"/>
  </si>
  <si>
    <t>蒜山東</t>
    <rPh sb="0" eb="2">
      <t>ヒルゼン</t>
    </rPh>
    <rPh sb="2" eb="3">
      <t>ヒガシ</t>
    </rPh>
    <phoneticPr fontId="3"/>
  </si>
  <si>
    <t>　（水島へ）　　</t>
    <rPh sb="2" eb="4">
      <t>ミズシマ</t>
    </rPh>
    <phoneticPr fontId="3"/>
  </si>
  <si>
    <t>(岡輝へ）</t>
    <rPh sb="1" eb="2">
      <t>オカ</t>
    </rPh>
    <rPh sb="2" eb="3">
      <t>テル</t>
    </rPh>
    <phoneticPr fontId="3"/>
  </si>
  <si>
    <t>山陽岡輝</t>
    <rPh sb="0" eb="2">
      <t>サンヨウ</t>
    </rPh>
    <rPh sb="2" eb="3">
      <t>オカ</t>
    </rPh>
    <rPh sb="3" eb="4">
      <t>テル</t>
    </rPh>
    <phoneticPr fontId="3"/>
  </si>
  <si>
    <t>山陽ネオポリス</t>
    <rPh sb="0" eb="2">
      <t>サンヨウ</t>
    </rPh>
    <phoneticPr fontId="3"/>
  </si>
  <si>
    <t>山陽玉柏</t>
    <rPh sb="2" eb="3">
      <t>タマ</t>
    </rPh>
    <rPh sb="3" eb="4">
      <t>カシワ</t>
    </rPh>
    <phoneticPr fontId="3"/>
  </si>
  <si>
    <t>芳井三原</t>
    <rPh sb="0" eb="2">
      <t>ヨシイ</t>
    </rPh>
    <rPh sb="2" eb="4">
      <t>ミハラ</t>
    </rPh>
    <phoneticPr fontId="3"/>
  </si>
  <si>
    <t>（芳井へ）</t>
    <rPh sb="1" eb="3">
      <t>ヨシイ</t>
    </rPh>
    <phoneticPr fontId="3"/>
  </si>
  <si>
    <t>井原東</t>
    <rPh sb="0" eb="2">
      <t>イハラ</t>
    </rPh>
    <rPh sb="2" eb="3">
      <t>ヒガシ</t>
    </rPh>
    <phoneticPr fontId="3"/>
  </si>
  <si>
    <t>（井原東へ）</t>
    <rPh sb="1" eb="3">
      <t>イハラ</t>
    </rPh>
    <rPh sb="3" eb="4">
      <t>ヒガシ</t>
    </rPh>
    <phoneticPr fontId="3"/>
  </si>
  <si>
    <t>中国を含む</t>
    <rPh sb="0" eb="2">
      <t>チュウゴク</t>
    </rPh>
    <rPh sb="3" eb="4">
      <t>フク</t>
    </rPh>
    <phoneticPr fontId="3"/>
  </si>
  <si>
    <t>※井原市芳井三原は、配送料はありません。</t>
    <rPh sb="1" eb="3">
      <t>イハラ</t>
    </rPh>
    <rPh sb="3" eb="4">
      <t>シ</t>
    </rPh>
    <rPh sb="4" eb="6">
      <t>ヨシイ</t>
    </rPh>
    <rPh sb="6" eb="8">
      <t>ミハラ</t>
    </rPh>
    <rPh sb="10" eb="12">
      <t>ハイソウ</t>
    </rPh>
    <rPh sb="12" eb="13">
      <t>リョウ</t>
    </rPh>
    <phoneticPr fontId="3"/>
  </si>
  <si>
    <t>（総社へ）</t>
    <rPh sb="1" eb="3">
      <t>ソウジャ</t>
    </rPh>
    <phoneticPr fontId="3"/>
  </si>
  <si>
    <t>（久米へ）</t>
    <rPh sb="1" eb="3">
      <t>クメ</t>
    </rPh>
    <phoneticPr fontId="3"/>
  </si>
  <si>
    <t>宇野</t>
    <rPh sb="0" eb="2">
      <t>ウノ</t>
    </rPh>
    <phoneticPr fontId="3"/>
  </si>
  <si>
    <t>津山東</t>
    <phoneticPr fontId="3"/>
  </si>
  <si>
    <t>山陽芳田</t>
    <rPh sb="0" eb="2">
      <t>サンヨウ</t>
    </rPh>
    <rPh sb="2" eb="4">
      <t>ヨシダ</t>
    </rPh>
    <phoneticPr fontId="3"/>
  </si>
  <si>
    <t>山陽宇野</t>
    <rPh sb="0" eb="2">
      <t>サンヨウ</t>
    </rPh>
    <rPh sb="2" eb="4">
      <t>ウノ</t>
    </rPh>
    <phoneticPr fontId="3"/>
  </si>
  <si>
    <t>奈義</t>
    <rPh sb="0" eb="2">
      <t>ナギ</t>
    </rPh>
    <phoneticPr fontId="3"/>
  </si>
  <si>
    <t>（奈義に含む）</t>
    <rPh sb="1" eb="3">
      <t>ナギ</t>
    </rPh>
    <rPh sb="4" eb="5">
      <t>フク</t>
    </rPh>
    <phoneticPr fontId="3"/>
  </si>
  <si>
    <t>美作北</t>
    <rPh sb="0" eb="2">
      <t>ミマサカ</t>
    </rPh>
    <rPh sb="2" eb="3">
      <t>キタ</t>
    </rPh>
    <phoneticPr fontId="3"/>
  </si>
  <si>
    <t>（美作北に含む）</t>
    <rPh sb="1" eb="3">
      <t>ミマサカ</t>
    </rPh>
    <rPh sb="3" eb="4">
      <t>キタ</t>
    </rPh>
    <rPh sb="5" eb="6">
      <t>フク</t>
    </rPh>
    <phoneticPr fontId="3"/>
  </si>
  <si>
    <t>くめなん</t>
    <phoneticPr fontId="3"/>
  </si>
  <si>
    <t>北房</t>
    <rPh sb="0" eb="1">
      <t>キタ</t>
    </rPh>
    <rPh sb="1" eb="2">
      <t>フサ</t>
    </rPh>
    <phoneticPr fontId="3"/>
  </si>
  <si>
    <t>山陽北方</t>
    <rPh sb="2" eb="4">
      <t>キタカタ</t>
    </rPh>
    <phoneticPr fontId="3"/>
  </si>
  <si>
    <t>山陽津山中央</t>
    <rPh sb="0" eb="2">
      <t>サンヨウ</t>
    </rPh>
    <rPh sb="2" eb="4">
      <t>ツヤマ</t>
    </rPh>
    <rPh sb="4" eb="6">
      <t>チュウオウ</t>
    </rPh>
    <phoneticPr fontId="3"/>
  </si>
  <si>
    <t>（朝日に含む）</t>
    <rPh sb="1" eb="3">
      <t>アサヒ</t>
    </rPh>
    <rPh sb="4" eb="5">
      <t>フク</t>
    </rPh>
    <phoneticPr fontId="3"/>
  </si>
  <si>
    <t>（里庄・鴨方・金光は読売に含む）</t>
    <rPh sb="1" eb="3">
      <t>サトショウ</t>
    </rPh>
    <rPh sb="4" eb="6">
      <t>カモガタ</t>
    </rPh>
    <rPh sb="7" eb="9">
      <t>コンコウ</t>
    </rPh>
    <rPh sb="10" eb="12">
      <t>ヨミウリ</t>
    </rPh>
    <rPh sb="13" eb="14">
      <t>フク</t>
    </rPh>
    <phoneticPr fontId="3"/>
  </si>
  <si>
    <t>牟佐</t>
    <rPh sb="0" eb="2">
      <t>ムサ</t>
    </rPh>
    <phoneticPr fontId="3"/>
  </si>
  <si>
    <t>（津山北へ）</t>
    <rPh sb="1" eb="3">
      <t>ツヤマ</t>
    </rPh>
    <rPh sb="3" eb="4">
      <t>キタ</t>
    </rPh>
    <phoneticPr fontId="3"/>
  </si>
  <si>
    <t>河本</t>
    <rPh sb="0" eb="2">
      <t>カワモト</t>
    </rPh>
    <phoneticPr fontId="3"/>
  </si>
  <si>
    <t>倉敷西阿知*</t>
    <rPh sb="3" eb="5">
      <t>アチ</t>
    </rPh>
    <phoneticPr fontId="3"/>
  </si>
  <si>
    <t>山陽妹尾西</t>
    <rPh sb="0" eb="2">
      <t>サンヨウ</t>
    </rPh>
    <rPh sb="2" eb="4">
      <t>セノオ</t>
    </rPh>
    <rPh sb="4" eb="5">
      <t>ニシ</t>
    </rPh>
    <phoneticPr fontId="3"/>
  </si>
  <si>
    <t>山陽興除</t>
    <rPh sb="0" eb="2">
      <t>サンヨウ</t>
    </rPh>
    <rPh sb="2" eb="3">
      <t>オコ</t>
    </rPh>
    <rPh sb="3" eb="4">
      <t>ジョ</t>
    </rPh>
    <phoneticPr fontId="3"/>
  </si>
  <si>
    <t>妹尾・大福</t>
    <rPh sb="3" eb="5">
      <t>ダイフク</t>
    </rPh>
    <phoneticPr fontId="3"/>
  </si>
  <si>
    <t>藤田（芳田）</t>
    <rPh sb="0" eb="2">
      <t>フジタ</t>
    </rPh>
    <rPh sb="3" eb="5">
      <t>ヨシダ</t>
    </rPh>
    <phoneticPr fontId="3"/>
  </si>
  <si>
    <t>（日生へ）</t>
    <rPh sb="1" eb="3">
      <t>ヒナセ</t>
    </rPh>
    <phoneticPr fontId="3"/>
  </si>
  <si>
    <t>山陽泉田</t>
    <rPh sb="0" eb="2">
      <t>サンヨウ</t>
    </rPh>
    <rPh sb="2" eb="4">
      <t>イズミタ</t>
    </rPh>
    <phoneticPr fontId="3"/>
  </si>
  <si>
    <t>山陽茶屋町</t>
    <rPh sb="0" eb="2">
      <t>サンヨウ</t>
    </rPh>
    <rPh sb="2" eb="5">
      <t>チャヤマチ</t>
    </rPh>
    <phoneticPr fontId="3"/>
  </si>
  <si>
    <t>山陽一宮</t>
    <rPh sb="0" eb="2">
      <t>サンヨウ</t>
    </rPh>
    <rPh sb="2" eb="4">
      <t>イチノミヤ</t>
    </rPh>
    <phoneticPr fontId="3"/>
  </si>
  <si>
    <t>田の口・琴浦</t>
    <rPh sb="4" eb="5">
      <t>コト</t>
    </rPh>
    <rPh sb="5" eb="6">
      <t>ウラ</t>
    </rPh>
    <phoneticPr fontId="3"/>
  </si>
  <si>
    <t>-</t>
    <phoneticPr fontId="3"/>
  </si>
  <si>
    <t>真備</t>
    <rPh sb="0" eb="2">
      <t>マビ</t>
    </rPh>
    <phoneticPr fontId="3"/>
  </si>
  <si>
    <t>真備南</t>
    <rPh sb="0" eb="2">
      <t>マビ</t>
    </rPh>
    <rPh sb="2" eb="3">
      <t>ミナミ</t>
    </rPh>
    <phoneticPr fontId="3"/>
  </si>
  <si>
    <t>（亀甲に含む）</t>
    <rPh sb="1" eb="3">
      <t>キッコウ</t>
    </rPh>
    <rPh sb="4" eb="5">
      <t>フク</t>
    </rPh>
    <phoneticPr fontId="3"/>
  </si>
  <si>
    <t>大安寺東*</t>
    <rPh sb="3" eb="4">
      <t>ヒガシ</t>
    </rPh>
    <phoneticPr fontId="3"/>
  </si>
  <si>
    <t>大安寺西*</t>
    <rPh sb="3" eb="4">
      <t>ニシ</t>
    </rPh>
    <phoneticPr fontId="3"/>
  </si>
  <si>
    <t>大元*</t>
    <phoneticPr fontId="3"/>
  </si>
  <si>
    <t>(300)</t>
    <phoneticPr fontId="3"/>
  </si>
  <si>
    <t>(350)</t>
    <phoneticPr fontId="3"/>
  </si>
  <si>
    <t>（200）</t>
    <phoneticPr fontId="3"/>
  </si>
  <si>
    <t>（400）</t>
    <phoneticPr fontId="3"/>
  </si>
  <si>
    <t>備前日生</t>
    <rPh sb="0" eb="2">
      <t>ビゼン</t>
    </rPh>
    <rPh sb="2" eb="4">
      <t>ヒナセ</t>
    </rPh>
    <phoneticPr fontId="3"/>
  </si>
  <si>
    <t>みつ</t>
    <phoneticPr fontId="3"/>
  </si>
  <si>
    <t>（みつへ）</t>
    <phoneticPr fontId="3"/>
  </si>
  <si>
    <t>-</t>
    <phoneticPr fontId="3"/>
  </si>
  <si>
    <t>平井西</t>
    <rPh sb="0" eb="2">
      <t>ヒライ</t>
    </rPh>
    <rPh sb="2" eb="3">
      <t>ニシ</t>
    </rPh>
    <phoneticPr fontId="3"/>
  </si>
  <si>
    <t>（福田東へ）</t>
    <rPh sb="1" eb="3">
      <t>フクダ</t>
    </rPh>
    <rPh sb="3" eb="4">
      <t>ヒガシ</t>
    </rPh>
    <phoneticPr fontId="3"/>
  </si>
  <si>
    <t>（福田東へ）</t>
    <rPh sb="1" eb="3">
      <t>フクダ</t>
    </rPh>
    <rPh sb="3" eb="4">
      <t>ヒガシ</t>
    </rPh>
    <phoneticPr fontId="3"/>
  </si>
  <si>
    <t>金浦</t>
    <rPh sb="0" eb="2">
      <t>カナウラ</t>
    </rPh>
    <phoneticPr fontId="3"/>
  </si>
  <si>
    <t>笠岡西</t>
    <rPh sb="2" eb="3">
      <t>ニシ</t>
    </rPh>
    <phoneticPr fontId="3"/>
  </si>
  <si>
    <t>読売笠岡西</t>
    <rPh sb="4" eb="5">
      <t>ニシ</t>
    </rPh>
    <phoneticPr fontId="3"/>
  </si>
  <si>
    <t>（100）</t>
    <phoneticPr fontId="3"/>
  </si>
  <si>
    <t>(瀬戸内南へ）</t>
    <rPh sb="1" eb="4">
      <t>セトウチ</t>
    </rPh>
    <rPh sb="4" eb="5">
      <t>ミナミ</t>
    </rPh>
    <phoneticPr fontId="3"/>
  </si>
  <si>
    <t>瀬戸内南</t>
    <rPh sb="0" eb="3">
      <t>セトウチ</t>
    </rPh>
    <rPh sb="3" eb="4">
      <t>ミナミ</t>
    </rPh>
    <phoneticPr fontId="3"/>
  </si>
  <si>
    <t>（庭瀬へ）</t>
    <rPh sb="1" eb="2">
      <t>ニワ</t>
    </rPh>
    <rPh sb="2" eb="3">
      <t>セ</t>
    </rPh>
    <phoneticPr fontId="3"/>
  </si>
  <si>
    <t>庭瀬・庄*</t>
    <rPh sb="3" eb="4">
      <t>ショウ</t>
    </rPh>
    <phoneticPr fontId="3"/>
  </si>
  <si>
    <t>朝日庭瀬・庄</t>
    <rPh sb="0" eb="2">
      <t>アサヒ</t>
    </rPh>
    <rPh sb="5" eb="6">
      <t>ショウ</t>
    </rPh>
    <phoneticPr fontId="3"/>
  </si>
  <si>
    <t>（妹尾へ）</t>
    <rPh sb="1" eb="3">
      <t>セノオ</t>
    </rPh>
    <phoneticPr fontId="3"/>
  </si>
  <si>
    <t>妹尾・早島*</t>
    <rPh sb="3" eb="5">
      <t>ハヤシマ</t>
    </rPh>
    <phoneticPr fontId="3"/>
  </si>
  <si>
    <t>朝日妹尾・早島</t>
    <rPh sb="0" eb="2">
      <t>アサヒ</t>
    </rPh>
    <rPh sb="2" eb="4">
      <t>セノオ</t>
    </rPh>
    <rPh sb="5" eb="7">
      <t>ハヤシマ</t>
    </rPh>
    <phoneticPr fontId="3"/>
  </si>
  <si>
    <t>山陽妹尾・大福</t>
    <rPh sb="0" eb="2">
      <t>サンヨウ</t>
    </rPh>
    <rPh sb="2" eb="4">
      <t>セノオ</t>
    </rPh>
    <rPh sb="5" eb="7">
      <t>ダイフク</t>
    </rPh>
    <phoneticPr fontId="3"/>
  </si>
  <si>
    <t>直島</t>
    <phoneticPr fontId="3"/>
  </si>
  <si>
    <t>山陽富山</t>
    <rPh sb="0" eb="2">
      <t>サンヨウ</t>
    </rPh>
    <rPh sb="2" eb="4">
      <t>トヤマ</t>
    </rPh>
    <phoneticPr fontId="3"/>
  </si>
  <si>
    <t>(倉敷北へ）</t>
    <rPh sb="1" eb="3">
      <t>クラシキ</t>
    </rPh>
    <rPh sb="3" eb="4">
      <t>キタ</t>
    </rPh>
    <phoneticPr fontId="3"/>
  </si>
  <si>
    <t>（岡山北へ）</t>
    <rPh sb="1" eb="3">
      <t>オカヤマ</t>
    </rPh>
    <rPh sb="3" eb="4">
      <t>キタ</t>
    </rPh>
    <phoneticPr fontId="3"/>
  </si>
  <si>
    <t>岡山北*</t>
    <rPh sb="0" eb="2">
      <t>オカヤマ</t>
    </rPh>
    <rPh sb="2" eb="3">
      <t>キタ</t>
    </rPh>
    <phoneticPr fontId="3"/>
  </si>
  <si>
    <t>津島*</t>
    <phoneticPr fontId="3"/>
  </si>
  <si>
    <t>（大安寺東へ）</t>
    <rPh sb="1" eb="4">
      <t>ダイアンジ</t>
    </rPh>
    <rPh sb="4" eb="5">
      <t>ヒガシ</t>
    </rPh>
    <phoneticPr fontId="3"/>
  </si>
  <si>
    <t>美作加茂</t>
    <rPh sb="0" eb="2">
      <t>ミマサカ</t>
    </rPh>
    <rPh sb="2" eb="4">
      <t>カモ</t>
    </rPh>
    <phoneticPr fontId="3"/>
  </si>
  <si>
    <t>山陽岡山中央</t>
    <rPh sb="0" eb="2">
      <t>サンヨウ</t>
    </rPh>
    <rPh sb="2" eb="4">
      <t>オカヤマ</t>
    </rPh>
    <rPh sb="4" eb="6">
      <t>チュウオウ</t>
    </rPh>
    <phoneticPr fontId="3"/>
  </si>
  <si>
    <t>-</t>
    <phoneticPr fontId="3"/>
  </si>
  <si>
    <t>朝日原尾島・東山</t>
    <rPh sb="0" eb="2">
      <t>アサヒ</t>
    </rPh>
    <rPh sb="2" eb="3">
      <t>ハラ</t>
    </rPh>
    <rPh sb="3" eb="5">
      <t>オジマ</t>
    </rPh>
    <rPh sb="6" eb="8">
      <t>ヒガシヤマ</t>
    </rPh>
    <phoneticPr fontId="3"/>
  </si>
  <si>
    <t>朝日岡山南</t>
    <rPh sb="0" eb="2">
      <t>アサヒ</t>
    </rPh>
    <rPh sb="2" eb="4">
      <t>オカヤマ</t>
    </rPh>
    <rPh sb="4" eb="5">
      <t>ミナミ</t>
    </rPh>
    <phoneticPr fontId="3"/>
  </si>
  <si>
    <t>朝日富山・平井</t>
    <rPh sb="0" eb="2">
      <t>アサヒ</t>
    </rPh>
    <rPh sb="2" eb="4">
      <t>トミヤマ</t>
    </rPh>
    <rPh sb="5" eb="7">
      <t>ヒライ</t>
    </rPh>
    <phoneticPr fontId="3"/>
  </si>
  <si>
    <t>倉敷中央*</t>
    <rPh sb="2" eb="4">
      <t>チュウオウ</t>
    </rPh>
    <phoneticPr fontId="3"/>
  </si>
  <si>
    <t>朝日倉敷笹沖</t>
    <rPh sb="4" eb="5">
      <t>ササ</t>
    </rPh>
    <rPh sb="5" eb="6">
      <t>オキ</t>
    </rPh>
    <phoneticPr fontId="3"/>
  </si>
  <si>
    <t>山陽天城</t>
    <rPh sb="0" eb="2">
      <t>サンヨウ</t>
    </rPh>
    <rPh sb="2" eb="4">
      <t>アマギ</t>
    </rPh>
    <phoneticPr fontId="3"/>
  </si>
  <si>
    <t>倉敷</t>
    <phoneticPr fontId="3"/>
  </si>
  <si>
    <t>山陽津島</t>
    <rPh sb="0" eb="2">
      <t>サンヨウ</t>
    </rPh>
    <rPh sb="2" eb="4">
      <t>ツシマ</t>
    </rPh>
    <phoneticPr fontId="3"/>
  </si>
  <si>
    <t>山陽浜野</t>
    <rPh sb="0" eb="2">
      <t>サンヨウ</t>
    </rPh>
    <rPh sb="2" eb="4">
      <t>ハマノ</t>
    </rPh>
    <phoneticPr fontId="3"/>
  </si>
  <si>
    <t>-</t>
    <phoneticPr fontId="3"/>
  </si>
  <si>
    <t>倉敷西</t>
    <rPh sb="0" eb="2">
      <t>クラシキ</t>
    </rPh>
    <rPh sb="2" eb="3">
      <t>ニシ</t>
    </rPh>
    <phoneticPr fontId="3"/>
  </si>
  <si>
    <t>朝日倉敷北</t>
    <rPh sb="0" eb="2">
      <t>アサヒ</t>
    </rPh>
    <rPh sb="2" eb="4">
      <t>クラシキ</t>
    </rPh>
    <rPh sb="4" eb="5">
      <t>キタ</t>
    </rPh>
    <phoneticPr fontId="3"/>
  </si>
  <si>
    <t>朝日倉敷西</t>
    <rPh sb="0" eb="2">
      <t>アサヒ</t>
    </rPh>
    <rPh sb="2" eb="4">
      <t>クラシキ</t>
    </rPh>
    <rPh sb="4" eb="5">
      <t>ニシ</t>
    </rPh>
    <phoneticPr fontId="3"/>
  </si>
  <si>
    <t>朝日倉敷中央</t>
    <rPh sb="0" eb="2">
      <t>アサヒ</t>
    </rPh>
    <rPh sb="2" eb="4">
      <t>クラシキ</t>
    </rPh>
    <rPh sb="4" eb="6">
      <t>チュウオウ</t>
    </rPh>
    <phoneticPr fontId="3"/>
  </si>
  <si>
    <t>-</t>
  </si>
  <si>
    <t>朝日　
倉敷中央南</t>
    <rPh sb="0" eb="2">
      <t>アサヒ</t>
    </rPh>
    <rPh sb="4" eb="6">
      <t>クラシキ</t>
    </rPh>
    <rPh sb="6" eb="8">
      <t>チュウオウ</t>
    </rPh>
    <rPh sb="8" eb="9">
      <t>ミナミ</t>
    </rPh>
    <phoneticPr fontId="3"/>
  </si>
  <si>
    <t>山陽伊島</t>
    <rPh sb="0" eb="2">
      <t>サンヨウ</t>
    </rPh>
    <rPh sb="2" eb="4">
      <t>イシマ</t>
    </rPh>
    <phoneticPr fontId="3"/>
  </si>
  <si>
    <t>-</t>
    <phoneticPr fontId="3"/>
  </si>
  <si>
    <t>山陽上河原</t>
    <rPh sb="0" eb="2">
      <t>サンヨウ</t>
    </rPh>
    <rPh sb="2" eb="3">
      <t>カミ</t>
    </rPh>
    <rPh sb="3" eb="5">
      <t>カワハラ</t>
    </rPh>
    <phoneticPr fontId="3"/>
  </si>
  <si>
    <t>山陽津山東</t>
    <rPh sb="0" eb="2">
      <t>サンヨウ</t>
    </rPh>
    <rPh sb="2" eb="4">
      <t>ツヤマ</t>
    </rPh>
    <rPh sb="4" eb="5">
      <t>ヒガシ</t>
    </rPh>
    <phoneticPr fontId="3"/>
  </si>
  <si>
    <t>山陽津山西</t>
    <rPh sb="0" eb="2">
      <t>サンヨウ</t>
    </rPh>
    <rPh sb="2" eb="4">
      <t>ツヤマ</t>
    </rPh>
    <rPh sb="4" eb="5">
      <t>ニシ</t>
    </rPh>
    <phoneticPr fontId="3"/>
  </si>
  <si>
    <t>-</t>
    <phoneticPr fontId="3"/>
  </si>
  <si>
    <t>児島西</t>
    <rPh sb="0" eb="2">
      <t>コジマ</t>
    </rPh>
    <rPh sb="2" eb="3">
      <t>ニシ</t>
    </rPh>
    <phoneticPr fontId="3"/>
  </si>
  <si>
    <t>■備前中央</t>
    <phoneticPr fontId="3"/>
  </si>
  <si>
    <t>■伊里</t>
    <phoneticPr fontId="3"/>
  </si>
  <si>
    <t>■日生</t>
    <phoneticPr fontId="3"/>
  </si>
  <si>
    <t>■朝日　　　　備前中央</t>
    <phoneticPr fontId="3"/>
  </si>
  <si>
    <t>■朝日日生</t>
    <phoneticPr fontId="3"/>
  </si>
  <si>
    <t>■笠岡</t>
    <phoneticPr fontId="3"/>
  </si>
  <si>
    <t>■笠岡中央</t>
    <rPh sb="3" eb="5">
      <t>チュウオウ</t>
    </rPh>
    <phoneticPr fontId="2"/>
  </si>
  <si>
    <t>■笠岡西</t>
    <phoneticPr fontId="3"/>
  </si>
  <si>
    <t>■井原</t>
    <phoneticPr fontId="3"/>
  </si>
  <si>
    <t>■井原東</t>
    <phoneticPr fontId="3"/>
  </si>
  <si>
    <t>■井原西</t>
    <phoneticPr fontId="3"/>
  </si>
  <si>
    <t>■新見</t>
    <phoneticPr fontId="3"/>
  </si>
  <si>
    <t>■津山</t>
    <phoneticPr fontId="3"/>
  </si>
  <si>
    <t>■勝山</t>
    <phoneticPr fontId="3"/>
  </si>
  <si>
    <t>■久世</t>
    <phoneticPr fontId="3"/>
  </si>
  <si>
    <t>■落合</t>
    <phoneticPr fontId="3"/>
  </si>
  <si>
    <t>■毎日落合</t>
    <phoneticPr fontId="3"/>
  </si>
  <si>
    <t>山陽古都</t>
    <rPh sb="0" eb="2">
      <t>サンヨウ</t>
    </rPh>
    <rPh sb="2" eb="4">
      <t>フルト</t>
    </rPh>
    <phoneticPr fontId="3"/>
  </si>
  <si>
    <t>山陽牟佐</t>
    <rPh sb="0" eb="2">
      <t>サンヨウ</t>
    </rPh>
    <rPh sb="2" eb="4">
      <t>ムサ</t>
    </rPh>
    <phoneticPr fontId="3"/>
  </si>
  <si>
    <t>山陽平島</t>
    <rPh sb="0" eb="2">
      <t>サンヨウ</t>
    </rPh>
    <rPh sb="2" eb="4">
      <t>ヒラジマ</t>
    </rPh>
    <phoneticPr fontId="3"/>
  </si>
  <si>
    <t>山陽兼基</t>
    <rPh sb="0" eb="2">
      <t>サンヨウ</t>
    </rPh>
    <rPh sb="2" eb="4">
      <t>カネモト</t>
    </rPh>
    <phoneticPr fontId="3"/>
  </si>
  <si>
    <t>山陽津高北</t>
    <rPh sb="0" eb="2">
      <t>サンヨウ</t>
    </rPh>
    <rPh sb="2" eb="3">
      <t>ツ</t>
    </rPh>
    <rPh sb="3" eb="4">
      <t>ダカ</t>
    </rPh>
    <rPh sb="4" eb="5">
      <t>キタ</t>
    </rPh>
    <phoneticPr fontId="3"/>
  </si>
  <si>
    <t>山陽早島</t>
    <rPh sb="0" eb="2">
      <t>サンヨウ</t>
    </rPh>
    <rPh sb="2" eb="4">
      <t>ハヤシマ</t>
    </rPh>
    <phoneticPr fontId="3"/>
  </si>
  <si>
    <t>備前片上</t>
    <rPh sb="0" eb="2">
      <t>ビゼン</t>
    </rPh>
    <phoneticPr fontId="3"/>
  </si>
  <si>
    <t>(備前片上へ)</t>
    <rPh sb="1" eb="3">
      <t>ビゼン</t>
    </rPh>
    <rPh sb="3" eb="4">
      <t>カタ</t>
    </rPh>
    <rPh sb="4" eb="5">
      <t>ウエ</t>
    </rPh>
    <phoneticPr fontId="3"/>
  </si>
  <si>
    <t>-</t>
    <phoneticPr fontId="3"/>
  </si>
  <si>
    <t>山陽香登</t>
    <rPh sb="0" eb="2">
      <t>サンヨウ</t>
    </rPh>
    <rPh sb="2" eb="4">
      <t>カガト</t>
    </rPh>
    <phoneticPr fontId="3"/>
  </si>
  <si>
    <t>山陽備前片上</t>
    <rPh sb="0" eb="2">
      <t>サンヨウ</t>
    </rPh>
    <rPh sb="2" eb="4">
      <t>ビゼン</t>
    </rPh>
    <rPh sb="4" eb="5">
      <t>カタ</t>
    </rPh>
    <rPh sb="5" eb="6">
      <t>ウエ</t>
    </rPh>
    <phoneticPr fontId="3"/>
  </si>
  <si>
    <t>山陽備前日生</t>
    <rPh sb="0" eb="2">
      <t>サンヨウ</t>
    </rPh>
    <rPh sb="2" eb="4">
      <t>ビゼン</t>
    </rPh>
    <rPh sb="4" eb="5">
      <t>ニチ</t>
    </rPh>
    <rPh sb="5" eb="6">
      <t>ナマ</t>
    </rPh>
    <phoneticPr fontId="3"/>
  </si>
  <si>
    <t>■岡山</t>
    <rPh sb="1" eb="3">
      <t>オカヤマ</t>
    </rPh>
    <phoneticPr fontId="3"/>
  </si>
  <si>
    <t>朝日倉敷大高</t>
    <rPh sb="0" eb="2">
      <t>アサヒ</t>
    </rPh>
    <rPh sb="2" eb="4">
      <t>クラシキ</t>
    </rPh>
    <rPh sb="4" eb="6">
      <t>オオダカ</t>
    </rPh>
    <phoneticPr fontId="3"/>
  </si>
  <si>
    <t>山陽鹿田</t>
    <rPh sb="0" eb="2">
      <t>サンヨウ</t>
    </rPh>
    <rPh sb="2" eb="3">
      <t>シカ</t>
    </rPh>
    <rPh sb="3" eb="4">
      <t>タ</t>
    </rPh>
    <phoneticPr fontId="3"/>
  </si>
  <si>
    <t>山陽児島</t>
    <rPh sb="0" eb="2">
      <t>サンヨウ</t>
    </rPh>
    <rPh sb="2" eb="4">
      <t>コジマ</t>
    </rPh>
    <phoneticPr fontId="3"/>
  </si>
  <si>
    <t>山陽稗田</t>
    <rPh sb="0" eb="2">
      <t>サンヨウ</t>
    </rPh>
    <phoneticPr fontId="3"/>
  </si>
  <si>
    <t>■児島</t>
    <rPh sb="1" eb="2">
      <t>コ</t>
    </rPh>
    <rPh sb="2" eb="3">
      <t>シマ</t>
    </rPh>
    <phoneticPr fontId="3"/>
  </si>
  <si>
    <t>■田の口・琴浦</t>
    <phoneticPr fontId="3"/>
  </si>
  <si>
    <t>■稗田</t>
    <phoneticPr fontId="3"/>
  </si>
  <si>
    <t>山陽 　　　　　　　　　田の口・琴浦</t>
    <rPh sb="0" eb="2">
      <t>サンヨウ</t>
    </rPh>
    <rPh sb="12" eb="13">
      <t>タ</t>
    </rPh>
    <rPh sb="14" eb="15">
      <t>クチ</t>
    </rPh>
    <phoneticPr fontId="3"/>
  </si>
  <si>
    <t>※上記3店</t>
    <rPh sb="1" eb="3">
      <t>ジョウキ</t>
    </rPh>
    <rPh sb="4" eb="5">
      <t>テン</t>
    </rPh>
    <phoneticPr fontId="3"/>
  </si>
  <si>
    <t>山陽新聞合配店</t>
    <rPh sb="0" eb="4">
      <t>サンヨウシンブン</t>
    </rPh>
    <rPh sb="4" eb="5">
      <t>ゴウ</t>
    </rPh>
    <rPh sb="5" eb="6">
      <t>ハイ</t>
    </rPh>
    <rPh sb="6" eb="7">
      <t>テン</t>
    </rPh>
    <phoneticPr fontId="3"/>
  </si>
  <si>
    <t>（西川へ）</t>
    <rPh sb="1" eb="3">
      <t>ニシカワ</t>
    </rPh>
    <phoneticPr fontId="3"/>
  </si>
  <si>
    <t>(河本へ）</t>
    <rPh sb="1" eb="3">
      <t>コウモト</t>
    </rPh>
    <phoneticPr fontId="3"/>
  </si>
  <si>
    <t>苫田郡</t>
    <phoneticPr fontId="3"/>
  </si>
  <si>
    <t>鏡野</t>
    <rPh sb="0" eb="2">
      <t>カガミノ</t>
    </rPh>
    <phoneticPr fontId="3"/>
  </si>
  <si>
    <t>山陽河本</t>
    <rPh sb="0" eb="2">
      <t>サンヨウ</t>
    </rPh>
    <rPh sb="2" eb="4">
      <t>カワモト</t>
    </rPh>
    <phoneticPr fontId="3"/>
  </si>
  <si>
    <t>（牟佐地区）</t>
    <rPh sb="1" eb="3">
      <t>ムサ</t>
    </rPh>
    <rPh sb="3" eb="5">
      <t>チク</t>
    </rPh>
    <phoneticPr fontId="3"/>
  </si>
  <si>
    <t>送料：　　　　1販売店　　　税抜200円</t>
    <phoneticPr fontId="3"/>
  </si>
  <si>
    <t>送料：1販売店 　　　　 税抜460円</t>
    <phoneticPr fontId="3"/>
  </si>
  <si>
    <t>送料：1販売店 　　　 税抜460円</t>
    <phoneticPr fontId="3"/>
  </si>
  <si>
    <t>送料：1販売店 　　　 税抜460円　</t>
    <phoneticPr fontId="3"/>
  </si>
  <si>
    <t>送料：1販売店 　 税抜460円</t>
    <phoneticPr fontId="3"/>
  </si>
  <si>
    <t>送料：1販売店　　　税抜200円</t>
    <phoneticPr fontId="3"/>
  </si>
  <si>
    <t>送料：　　　　1販売店 　 税抜460円</t>
    <phoneticPr fontId="3"/>
  </si>
  <si>
    <t>送料：1販売店　　　税抜200円　</t>
    <phoneticPr fontId="3"/>
  </si>
  <si>
    <t>送料：
1販売店 　 税抜460円</t>
    <phoneticPr fontId="3"/>
  </si>
  <si>
    <t>送料：　　　　1販売店　　　税抜460円</t>
    <phoneticPr fontId="3"/>
  </si>
  <si>
    <t>200円エリア(旧60→90円）</t>
    <rPh sb="3" eb="4">
      <t>エン</t>
    </rPh>
    <rPh sb="8" eb="9">
      <t>キュウ</t>
    </rPh>
    <rPh sb="14" eb="15">
      <t>エン</t>
    </rPh>
    <phoneticPr fontId="3"/>
  </si>
  <si>
    <t>200円(旧90円)</t>
    <rPh sb="3" eb="4">
      <t>エン</t>
    </rPh>
    <rPh sb="5" eb="6">
      <t>キュウ</t>
    </rPh>
    <rPh sb="8" eb="9">
      <t>エン</t>
    </rPh>
    <phoneticPr fontId="3"/>
  </si>
  <si>
    <t>460円エリア（旧330→390円）</t>
    <rPh sb="3" eb="4">
      <t>エン</t>
    </rPh>
    <rPh sb="8" eb="9">
      <t>キュウ</t>
    </rPh>
    <rPh sb="16" eb="17">
      <t>エン</t>
    </rPh>
    <phoneticPr fontId="3"/>
  </si>
  <si>
    <t>460円(旧390円)</t>
    <rPh sb="3" eb="4">
      <t>エン</t>
    </rPh>
    <rPh sb="5" eb="6">
      <t>キュウ</t>
    </rPh>
    <rPh sb="9" eb="10">
      <t>エン</t>
    </rPh>
    <phoneticPr fontId="3"/>
  </si>
  <si>
    <t>倉敷中庄</t>
    <phoneticPr fontId="3"/>
  </si>
  <si>
    <t>倉敷富井</t>
    <phoneticPr fontId="3"/>
  </si>
  <si>
    <t>倉敷南部</t>
    <rPh sb="0" eb="2">
      <t>クラシキ</t>
    </rPh>
    <rPh sb="2" eb="3">
      <t>ミナミ</t>
    </rPh>
    <phoneticPr fontId="3"/>
  </si>
  <si>
    <t>■倉敷西阿知</t>
    <rPh sb="1" eb="3">
      <t>クラシキ</t>
    </rPh>
    <rPh sb="3" eb="4">
      <t>ニシ</t>
    </rPh>
    <rPh sb="4" eb="5">
      <t>ア</t>
    </rPh>
    <rPh sb="5" eb="6">
      <t>チ</t>
    </rPh>
    <phoneticPr fontId="3"/>
  </si>
  <si>
    <t>■倉敷</t>
    <phoneticPr fontId="3"/>
  </si>
  <si>
    <t>玉野</t>
    <phoneticPr fontId="3"/>
  </si>
  <si>
    <t>（950）</t>
    <phoneticPr fontId="3"/>
  </si>
  <si>
    <t>（倉敷中央へ）</t>
    <rPh sb="1" eb="3">
      <t>クラシキ</t>
    </rPh>
    <rPh sb="3" eb="5">
      <t>チュウオウ</t>
    </rPh>
    <phoneticPr fontId="3"/>
  </si>
  <si>
    <t>山陽津高</t>
    <rPh sb="0" eb="2">
      <t>サンヨウ</t>
    </rPh>
    <rPh sb="2" eb="3">
      <t>ツ</t>
    </rPh>
    <rPh sb="3" eb="4">
      <t>ダカ</t>
    </rPh>
    <phoneticPr fontId="3"/>
  </si>
  <si>
    <t>山陽庭瀬白石</t>
    <rPh sb="0" eb="2">
      <t>サンヨウ</t>
    </rPh>
    <rPh sb="2" eb="3">
      <t>ニワ</t>
    </rPh>
    <rPh sb="3" eb="4">
      <t>セ</t>
    </rPh>
    <rPh sb="4" eb="6">
      <t>シライシ</t>
    </rPh>
    <phoneticPr fontId="3"/>
  </si>
  <si>
    <t>福島*</t>
    <rPh sb="0" eb="2">
      <t>フクシマ</t>
    </rPh>
    <phoneticPr fontId="3"/>
  </si>
  <si>
    <t>山陽岡南</t>
    <rPh sb="0" eb="2">
      <t>サンヨウ</t>
    </rPh>
    <rPh sb="2" eb="4">
      <t>オカナン</t>
    </rPh>
    <phoneticPr fontId="3"/>
  </si>
  <si>
    <t>山陽浦安</t>
    <rPh sb="0" eb="2">
      <t>サンヨウ</t>
    </rPh>
    <rPh sb="2" eb="4">
      <t>ウラヤス</t>
    </rPh>
    <phoneticPr fontId="3"/>
  </si>
  <si>
    <t>（鏡野へ）</t>
    <rPh sb="1" eb="2">
      <t>カガミ</t>
    </rPh>
    <rPh sb="2" eb="3">
      <t>ノ</t>
    </rPh>
    <phoneticPr fontId="3"/>
  </si>
  <si>
    <t>岡輝*</t>
    <rPh sb="0" eb="1">
      <t>オカ</t>
    </rPh>
    <rPh sb="1" eb="2">
      <t>テル</t>
    </rPh>
    <phoneticPr fontId="3"/>
  </si>
  <si>
    <t>清輝*</t>
    <rPh sb="0" eb="1">
      <t>キヨ</t>
    </rPh>
    <rPh sb="1" eb="2">
      <t>テル</t>
    </rPh>
    <phoneticPr fontId="3"/>
  </si>
  <si>
    <t>浜野*</t>
    <rPh sb="0" eb="2">
      <t>ハマノ</t>
    </rPh>
    <phoneticPr fontId="3"/>
  </si>
  <si>
    <t>岡南*</t>
    <rPh sb="0" eb="2">
      <t>オカナン</t>
    </rPh>
    <phoneticPr fontId="3"/>
  </si>
  <si>
    <t>浦安*</t>
    <rPh sb="0" eb="2">
      <t>ウラヤス</t>
    </rPh>
    <phoneticPr fontId="3"/>
  </si>
  <si>
    <t>泉田*</t>
    <rPh sb="0" eb="2">
      <t>イズミダ</t>
    </rPh>
    <phoneticPr fontId="3"/>
  </si>
  <si>
    <t>新保*</t>
    <rPh sb="0" eb="1">
      <t>シン</t>
    </rPh>
    <rPh sb="1" eb="2">
      <t>ホ</t>
    </rPh>
    <phoneticPr fontId="3"/>
  </si>
  <si>
    <t>芳田*</t>
    <rPh sb="0" eb="2">
      <t>ヨシダ</t>
    </rPh>
    <phoneticPr fontId="3"/>
  </si>
  <si>
    <t>倉敷中央南*</t>
    <rPh sb="0" eb="2">
      <t>クラシキ</t>
    </rPh>
    <rPh sb="2" eb="4">
      <t>チュウオウ</t>
    </rPh>
    <rPh sb="4" eb="5">
      <t>ミナミ</t>
    </rPh>
    <phoneticPr fontId="3"/>
  </si>
  <si>
    <t>倉敷北*</t>
    <rPh sb="0" eb="2">
      <t>クラシキ</t>
    </rPh>
    <rPh sb="2" eb="3">
      <t>キタ</t>
    </rPh>
    <phoneticPr fontId="3"/>
  </si>
  <si>
    <t>倉敷西*</t>
    <rPh sb="0" eb="2">
      <t>クラシキ</t>
    </rPh>
    <rPh sb="2" eb="3">
      <t>ニシ</t>
    </rPh>
    <phoneticPr fontId="3"/>
  </si>
  <si>
    <t>倉敷笹沖*</t>
    <rPh sb="0" eb="2">
      <t>クラシキ</t>
    </rPh>
    <rPh sb="2" eb="3">
      <t>ササ</t>
    </rPh>
    <rPh sb="3" eb="4">
      <t>オキ</t>
    </rPh>
    <phoneticPr fontId="3"/>
  </si>
  <si>
    <t>倉敷大高*</t>
    <rPh sb="0" eb="2">
      <t>クラシキ</t>
    </rPh>
    <rPh sb="2" eb="4">
      <t>オオダカ</t>
    </rPh>
    <phoneticPr fontId="3"/>
  </si>
  <si>
    <t>山陽福島</t>
    <rPh sb="0" eb="2">
      <t>サンヨウ</t>
    </rPh>
    <rPh sb="2" eb="4">
      <t>フクシマ</t>
    </rPh>
    <phoneticPr fontId="3"/>
  </si>
  <si>
    <t>豊洲*</t>
    <rPh sb="0" eb="2">
      <t>トヨス</t>
    </rPh>
    <phoneticPr fontId="3"/>
  </si>
  <si>
    <t>天城*</t>
    <rPh sb="0" eb="1">
      <t>テン</t>
    </rPh>
    <rPh sb="1" eb="2">
      <t>シロ</t>
    </rPh>
    <phoneticPr fontId="3"/>
  </si>
  <si>
    <t>朝日豊洲</t>
    <rPh sb="2" eb="4">
      <t>トヨス</t>
    </rPh>
    <phoneticPr fontId="3"/>
  </si>
  <si>
    <t>2024年6月現在</t>
    <rPh sb="4" eb="5">
      <t>ネン</t>
    </rPh>
    <rPh sb="6" eb="7">
      <t>ガツ</t>
    </rPh>
    <rPh sb="7" eb="9">
      <t>ゲンザイ</t>
    </rPh>
    <phoneticPr fontId="3"/>
  </si>
  <si>
    <t>記</t>
    <rPh sb="0" eb="1">
      <t>キ</t>
    </rPh>
    <phoneticPr fontId="3"/>
  </si>
  <si>
    <t>日本新聞協会に加盟する新聞社とその販売店は折込広告の社会的影響を考慮してつぎのような折込広告は取り扱わないことにしています。広告制作の際ご注意下さい。</t>
    <rPh sb="0" eb="2">
      <t>ニホン</t>
    </rPh>
    <rPh sb="2" eb="4">
      <t>シンブン</t>
    </rPh>
    <rPh sb="4" eb="6">
      <t>キョウカイ</t>
    </rPh>
    <rPh sb="7" eb="9">
      <t>カメイ</t>
    </rPh>
    <rPh sb="11" eb="13">
      <t>シンブン</t>
    </rPh>
    <rPh sb="13" eb="14">
      <t>シャ</t>
    </rPh>
    <rPh sb="17" eb="20">
      <t>ハンバイテン</t>
    </rPh>
    <rPh sb="21" eb="23">
      <t>オリコミ</t>
    </rPh>
    <rPh sb="23" eb="25">
      <t>コウコク</t>
    </rPh>
    <rPh sb="26" eb="28">
      <t>シャカイ</t>
    </rPh>
    <rPh sb="28" eb="29">
      <t>テキ</t>
    </rPh>
    <rPh sb="29" eb="31">
      <t>エイキョウ</t>
    </rPh>
    <rPh sb="32" eb="34">
      <t>コウリョ</t>
    </rPh>
    <phoneticPr fontId="3"/>
  </si>
  <si>
    <t>　1.折込部数改定　改定実施月　2019年2月</t>
    <rPh sb="20" eb="21">
      <t>ネン</t>
    </rPh>
    <phoneticPr fontId="3"/>
  </si>
  <si>
    <t>　2.営業時間および搬入日時</t>
    <phoneticPr fontId="3"/>
  </si>
  <si>
    <t>1.内容のあいまいな広告</t>
    <phoneticPr fontId="3"/>
  </si>
  <si>
    <t>①当社の営業時間は、9時より17時までです。</t>
    <phoneticPr fontId="3"/>
  </si>
  <si>
    <t>　責任の所在及び内容のはっきりしないもの。広告主の所在地、事業者名又は責任者名の記載がなく、広告の　内容のはっきりしないもの。</t>
    <phoneticPr fontId="3"/>
  </si>
  <si>
    <t>②当社は日曜日、祝日、新聞休刊日、第3・第4・第5土曜日</t>
    <rPh sb="11" eb="13">
      <t>シンブン</t>
    </rPh>
    <rPh sb="23" eb="24">
      <t>ダイ</t>
    </rPh>
    <phoneticPr fontId="3"/>
  </si>
  <si>
    <t>年末年始は休日です。搬入には十分ご注意ください。</t>
    <rPh sb="10" eb="12">
      <t>ハンニュウ</t>
    </rPh>
    <rPh sb="14" eb="16">
      <t>ジュウブン</t>
    </rPh>
    <rPh sb="17" eb="19">
      <t>チュウイ</t>
    </rPh>
    <phoneticPr fontId="3"/>
  </si>
  <si>
    <t>2.虚偽誇大な広告</t>
    <phoneticPr fontId="3"/>
  </si>
  <si>
    <t>③折込広告の搬入日時は、配布地区により異なります。</t>
    <phoneticPr fontId="3"/>
  </si>
  <si>
    <t>　虚偽誇大な表現により、読者に不利益を与えるおそれのあるもの。</t>
    <phoneticPr fontId="3"/>
  </si>
  <si>
    <t>　3.注意事項</t>
    <phoneticPr fontId="3"/>
  </si>
  <si>
    <t>3.政治問題について極端な主義主張を述べた広告</t>
    <phoneticPr fontId="3"/>
  </si>
  <si>
    <t>①新聞販売店の区域と行政区域は、必ずしも一致しているとは</t>
    <phoneticPr fontId="3"/>
  </si>
  <si>
    <t>4.中傷ひぼう広告</t>
    <phoneticPr fontId="3"/>
  </si>
  <si>
    <t>限りませんので予めご了承願います。</t>
    <phoneticPr fontId="3"/>
  </si>
  <si>
    <t>　意見広告など他者を中傷ひぼうした内容のもの。また社会問題となっているものや係争中の事柄を取り扱った広告。</t>
    <rPh sb="7" eb="9">
      <t>タシャ</t>
    </rPh>
    <phoneticPr fontId="3"/>
  </si>
  <si>
    <t>②新聞折込広告取り扱い基準などにより折り込みをお断りする</t>
    <phoneticPr fontId="3"/>
  </si>
  <si>
    <t>5.迷信に類する広告</t>
    <phoneticPr fontId="3"/>
  </si>
  <si>
    <t>場合もございますので予めご承知願います。</t>
    <phoneticPr fontId="3"/>
  </si>
  <si>
    <t>　医・薬学等を否定する内容や迷信に類する非科学的なもの。</t>
    <phoneticPr fontId="3"/>
  </si>
  <si>
    <t>③天候及び交通事情などにより、ご指定の折り込み日に折り込み</t>
    <phoneticPr fontId="3"/>
  </si>
  <si>
    <t>6.せん情的な広告</t>
    <phoneticPr fontId="3"/>
  </si>
  <si>
    <t>ができない場合もございますので予めご承知願います。</t>
    <phoneticPr fontId="3"/>
  </si>
  <si>
    <t>　せん情的な文書や写真・図案等を使用したもので、青少年に有害とみられるおそれのあるもの。</t>
    <phoneticPr fontId="3"/>
  </si>
  <si>
    <t>7.抽選券等を刷り込んだ広告</t>
    <phoneticPr fontId="3"/>
  </si>
  <si>
    <t>　抽選券、懸賞応募券、福引券、金券等を刷り込んだもの。又はクーポン広告の規則・総則に違反したもの。</t>
    <phoneticPr fontId="3"/>
  </si>
  <si>
    <t>8.不備なクーポン広告</t>
    <phoneticPr fontId="3"/>
  </si>
  <si>
    <t>　・クーポン券が使える対象の商品名やサービスの内容が記載されてないもの。</t>
    <rPh sb="6" eb="7">
      <t>ケン</t>
    </rPh>
    <rPh sb="8" eb="9">
      <t>ツカ</t>
    </rPh>
    <rPh sb="11" eb="13">
      <t>タイショウ</t>
    </rPh>
    <rPh sb="14" eb="17">
      <t>ショウヒンメイ</t>
    </rPh>
    <rPh sb="23" eb="25">
      <t>ナイヨウ</t>
    </rPh>
    <rPh sb="26" eb="28">
      <t>キサイ</t>
    </rPh>
    <phoneticPr fontId="3"/>
  </si>
  <si>
    <t>　・クーポン券の使用有効期限がないもの。</t>
    <rPh sb="6" eb="7">
      <t>ケン</t>
    </rPh>
    <rPh sb="8" eb="10">
      <t>シヨウ</t>
    </rPh>
    <rPh sb="10" eb="12">
      <t>ユウコウ</t>
    </rPh>
    <rPh sb="12" eb="14">
      <t>キゲン</t>
    </rPh>
    <phoneticPr fontId="3"/>
  </si>
  <si>
    <t>　・その他、クーポン広告規則・細則に違反したもの。</t>
    <rPh sb="4" eb="5">
      <t>タ</t>
    </rPh>
    <rPh sb="10" eb="12">
      <t>コウコク</t>
    </rPh>
    <rPh sb="12" eb="14">
      <t>キソク</t>
    </rPh>
    <rPh sb="15" eb="17">
      <t>サイソク</t>
    </rPh>
    <rPh sb="18" eb="20">
      <t>イハン</t>
    </rPh>
    <phoneticPr fontId="3"/>
  </si>
  <si>
    <t>9.不備な不動産広告</t>
    <phoneticPr fontId="3"/>
  </si>
  <si>
    <t>　不動産の賃貸借・分嬢広告については、広告主・免許番号・物件・交通・価格・広さ・　取引態様（売主・仲介・代理）の表示など、法や自治体の指示・公正競争規約等に反するもの。</t>
    <phoneticPr fontId="3"/>
  </si>
  <si>
    <t>10.不備な賃金業広告</t>
    <phoneticPr fontId="3"/>
  </si>
  <si>
    <t>　賃金業広告で賃金業規制法で定められた必要事項が表示されていないもの。</t>
    <phoneticPr fontId="3"/>
  </si>
  <si>
    <t>11.新聞形態の広告</t>
    <phoneticPr fontId="3"/>
  </si>
  <si>
    <t>　新聞本紙の正常な配布に支障をきたすもの。および新聞本紙と誤認されやすいもの。</t>
    <phoneticPr fontId="3"/>
  </si>
  <si>
    <t>12.その他折込広告としての不適切と認められる広告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</si>
</sst>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_ "/>
    <numFmt numFmtId="177" formatCode="#,###&quot;枚&quot;"/>
    <numFmt numFmtId="178" formatCode="#,###&quot;枚 ／&quot;"/>
    <numFmt numFmtId="179" formatCode="&quot;＠&quot;0.00"/>
    <numFmt numFmtId="180" formatCode="###,###&quot;枚&quot;"/>
    <numFmt numFmtId="181" formatCode="[$-411]yyyy&quot;年&quot;m&quot;月&quot;d&quot;日（&quot;aaaa&quot;）&quot;"/>
  </numFmts>
  <fonts count="91"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sz val="9"/>
      <color indexed="8"/>
      <name val="ＭＳ Ｐゴシック"/>
      <family val="3"/>
      <charset val="128"/>
    </font>
    <font>
      <u/>
      <sz val="11"/>
      <color indexed="12"/>
      <name val="ＭＳ Ｐゴシック"/>
      <family val="3"/>
      <charset val="128"/>
    </font>
    <font>
      <sz val="9"/>
      <color indexed="8"/>
      <name val="ＭＳ Ｐ明朝"/>
      <family val="1"/>
      <charset val="128"/>
    </font>
    <font>
      <sz val="15"/>
      <color indexed="8"/>
      <name val="ＭＳ Ｐ明朝"/>
      <family val="1"/>
      <charset val="128"/>
    </font>
    <font>
      <sz val="16"/>
      <color indexed="8"/>
      <name val="ＭＳ Ｐ明朝"/>
      <family val="1"/>
      <charset val="128"/>
    </font>
    <font>
      <b/>
      <sz val="14"/>
      <color indexed="8"/>
      <name val="ＭＳ Ｐ明朝"/>
      <family val="1"/>
      <charset val="128"/>
    </font>
    <font>
      <b/>
      <sz val="11"/>
      <color indexed="10"/>
      <name val="ＭＳ Ｐ明朝"/>
      <family val="1"/>
      <charset val="128"/>
    </font>
    <font>
      <sz val="9"/>
      <color indexed="10"/>
      <name val="ＭＳ Ｐ明朝"/>
      <family val="1"/>
      <charset val="128"/>
    </font>
    <font>
      <sz val="9"/>
      <name val="ＭＳ Ｐ明朝"/>
      <family val="1"/>
      <charset val="128"/>
    </font>
    <font>
      <b/>
      <sz val="11"/>
      <color indexed="18"/>
      <name val="ＭＳ Ｐ明朝"/>
      <family val="1"/>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
      <color indexed="8"/>
      <name val="ＭＳ Ｐ明朝"/>
      <family val="1"/>
      <charset val="128"/>
    </font>
    <font>
      <b/>
      <sz val="12"/>
      <color indexed="8"/>
      <name val="ＭＳ Ｐ明朝"/>
      <family val="1"/>
      <charset val="128"/>
    </font>
    <font>
      <sz val="11"/>
      <name val="ＭＳ ゴシック"/>
      <family val="3"/>
      <charset val="128"/>
    </font>
    <font>
      <sz val="11"/>
      <color indexed="8"/>
      <name val="ＭＳ Ｐ明朝"/>
      <family val="1"/>
      <charset val="128"/>
    </font>
    <font>
      <sz val="11"/>
      <name val="ＭＳ Ｐ明朝"/>
      <family val="1"/>
      <charset val="128"/>
    </font>
    <font>
      <sz val="11"/>
      <color indexed="10"/>
      <name val="ＭＳ Ｐ明朝"/>
      <family val="1"/>
      <charset val="128"/>
    </font>
    <font>
      <sz val="12"/>
      <name val="ＭＳ Ｐ明朝"/>
      <family val="1"/>
      <charset val="128"/>
    </font>
    <font>
      <sz val="10"/>
      <color indexed="12"/>
      <name val="ＭＳ Ｐ明朝"/>
      <family val="1"/>
      <charset val="128"/>
    </font>
    <font>
      <sz val="10"/>
      <name val="ＭＳ Ｐ明朝"/>
      <family val="1"/>
      <charset val="128"/>
    </font>
    <font>
      <b/>
      <sz val="12"/>
      <color indexed="10"/>
      <name val="ＭＳ Ｐゴシック"/>
      <family val="3"/>
      <charset val="128"/>
    </font>
    <font>
      <b/>
      <sz val="12"/>
      <name val="ＭＳ Ｐゴシック"/>
      <family val="3"/>
      <charset val="128"/>
    </font>
    <font>
      <b/>
      <sz val="16"/>
      <name val="ＭＳ Ｐゴシック"/>
      <family val="3"/>
      <charset val="128"/>
    </font>
    <font>
      <b/>
      <sz val="11"/>
      <name val="ＭＳ Ｐゴシック"/>
      <family val="3"/>
      <charset val="128"/>
    </font>
    <font>
      <sz val="11"/>
      <name val="ＭＳ Ｐゴシック"/>
      <family val="3"/>
      <charset val="128"/>
    </font>
    <font>
      <u/>
      <sz val="11"/>
      <name val="ＭＳ Ｐゴシック"/>
      <family val="3"/>
      <charset val="128"/>
    </font>
    <font>
      <sz val="10"/>
      <color indexed="10"/>
      <name val="ＭＳ Ｐゴシック"/>
      <family val="3"/>
      <charset val="128"/>
    </font>
    <font>
      <sz val="12"/>
      <color indexed="18"/>
      <name val="ＭＳ Ｐ明朝"/>
      <family val="1"/>
      <charset val="128"/>
    </font>
    <font>
      <b/>
      <sz val="12"/>
      <name val="ＭＳ Ｐ明朝"/>
      <family val="1"/>
      <charset val="128"/>
    </font>
    <font>
      <b/>
      <sz val="12"/>
      <color indexed="8"/>
      <name val="ＭＳ Ｐゴシック"/>
      <family val="3"/>
      <charset val="128"/>
    </font>
    <font>
      <b/>
      <sz val="11"/>
      <color indexed="10"/>
      <name val="ＭＳ Ｐゴシック"/>
      <family val="3"/>
      <charset val="128"/>
    </font>
    <font>
      <sz val="12"/>
      <color indexed="8"/>
      <name val="ＭＳ Ｐ明朝"/>
      <family val="1"/>
      <charset val="128"/>
    </font>
    <font>
      <sz val="12"/>
      <color indexed="10"/>
      <name val="ＭＳ Ｐ明朝"/>
      <family val="1"/>
      <charset val="128"/>
    </font>
    <font>
      <b/>
      <sz val="12"/>
      <color indexed="10"/>
      <name val="ＭＳ Ｐ明朝"/>
      <family val="1"/>
      <charset val="128"/>
    </font>
    <font>
      <b/>
      <sz val="12"/>
      <color indexed="18"/>
      <name val="ＭＳ Ｐ明朝"/>
      <family val="1"/>
      <charset val="128"/>
    </font>
    <font>
      <sz val="12"/>
      <color indexed="10"/>
      <name val="ＭＳ Ｐゴシック"/>
      <family val="3"/>
      <charset val="128"/>
    </font>
    <font>
      <sz val="12"/>
      <color indexed="9"/>
      <name val="ＭＳ Ｐ明朝"/>
      <family val="1"/>
      <charset val="128"/>
    </font>
    <font>
      <sz val="12"/>
      <name val="ＭＳ Ｐゴシック"/>
      <family val="3"/>
      <charset val="128"/>
    </font>
    <font>
      <sz val="12"/>
      <color indexed="8"/>
      <name val="ＭＳ Ｐゴシック"/>
      <family val="3"/>
      <charset val="128"/>
    </font>
    <font>
      <sz val="18"/>
      <name val="ＭＳ Ｐゴシック"/>
      <family val="3"/>
      <charset val="128"/>
    </font>
    <font>
      <sz val="18"/>
      <color indexed="8"/>
      <name val="ＭＳ Ｐ明朝"/>
      <family val="1"/>
      <charset val="128"/>
    </font>
    <font>
      <b/>
      <sz val="18"/>
      <color indexed="10"/>
      <name val="ＭＳ Ｐ明朝"/>
      <family val="1"/>
      <charset val="128"/>
    </font>
    <font>
      <b/>
      <sz val="14"/>
      <name val="ＭＳ Ｐゴシック"/>
      <family val="3"/>
      <charset val="128"/>
    </font>
    <font>
      <b/>
      <sz val="14"/>
      <color indexed="8"/>
      <name val="ＭＳ Ｐゴシック"/>
      <family val="3"/>
      <charset val="128"/>
    </font>
    <font>
      <b/>
      <sz val="14"/>
      <name val="ＭＳ Ｐ明朝"/>
      <family val="1"/>
      <charset val="128"/>
    </font>
    <font>
      <sz val="14"/>
      <name val="ＭＳ Ｐ明朝"/>
      <family val="1"/>
      <charset val="128"/>
    </font>
    <font>
      <b/>
      <sz val="14"/>
      <color indexed="18"/>
      <name val="ＭＳ Ｐ明朝"/>
      <family val="1"/>
      <charset val="128"/>
    </font>
    <font>
      <sz val="14"/>
      <color indexed="8"/>
      <name val="ＭＳ Ｐ明朝"/>
      <family val="1"/>
      <charset val="128"/>
    </font>
    <font>
      <b/>
      <sz val="14"/>
      <color indexed="10"/>
      <name val="ＭＳ Ｐ明朝"/>
      <family val="1"/>
      <charset val="128"/>
    </font>
    <font>
      <sz val="14"/>
      <name val="ＭＳ Ｐゴシック"/>
      <family val="3"/>
      <charset val="128"/>
    </font>
    <font>
      <sz val="14"/>
      <color indexed="10"/>
      <name val="ＭＳ Ｐ明朝"/>
      <family val="1"/>
      <charset val="128"/>
    </font>
    <font>
      <sz val="10"/>
      <color indexed="8"/>
      <name val="ＭＳ Ｐゴシック"/>
      <family val="3"/>
      <charset val="128"/>
    </font>
    <font>
      <sz val="14"/>
      <color indexed="8"/>
      <name val="ＭＳ Ｐゴシック"/>
      <family val="3"/>
      <charset val="128"/>
    </font>
    <font>
      <b/>
      <sz val="14"/>
      <color indexed="10"/>
      <name val="ＭＳ Ｐゴシック"/>
      <family val="3"/>
      <charset val="128"/>
    </font>
    <font>
      <sz val="14"/>
      <color indexed="10"/>
      <name val="ＭＳ Ｐゴシック"/>
      <family val="3"/>
      <charset val="128"/>
    </font>
    <font>
      <sz val="18"/>
      <name val="ＭＳ Ｐ明朝"/>
      <family val="1"/>
      <charset val="128"/>
    </font>
    <font>
      <sz val="8"/>
      <color indexed="8"/>
      <name val="ＭＳ Ｐゴシック"/>
      <family val="3"/>
      <charset val="128"/>
    </font>
    <font>
      <sz val="10"/>
      <color indexed="8"/>
      <name val="ＭＳ Ｐ明朝"/>
      <family val="1"/>
      <charset val="128"/>
    </font>
    <font>
      <sz val="8"/>
      <name val="ＭＳ Ｐゴシック"/>
      <family val="3"/>
      <charset val="128"/>
    </font>
    <font>
      <sz val="9"/>
      <color theme="0"/>
      <name val="ＭＳ Ｐ明朝"/>
      <family val="1"/>
      <charset val="128"/>
    </font>
    <font>
      <sz val="9"/>
      <color theme="1"/>
      <name val="ＭＳ Ｐ明朝"/>
      <family val="1"/>
      <charset val="128"/>
    </font>
    <font>
      <sz val="9"/>
      <color theme="1"/>
      <name val="ＭＳ Ｐゴシック"/>
      <family val="3"/>
      <charset val="128"/>
    </font>
    <font>
      <sz val="11"/>
      <color theme="1"/>
      <name val="ＭＳ Ｐ明朝"/>
      <family val="1"/>
      <charset val="128"/>
    </font>
    <font>
      <sz val="11"/>
      <color theme="0"/>
      <name val="ＭＳ Ｐ明朝"/>
      <family val="1"/>
      <charset val="128"/>
    </font>
    <font>
      <sz val="20"/>
      <color indexed="52"/>
      <name val="ＭＳ Ｐゴシック"/>
      <family val="3"/>
      <charset val="128"/>
    </font>
    <font>
      <sz val="20"/>
      <name val="ＭＳ Ｐゴシック"/>
      <family val="3"/>
      <charset val="128"/>
    </font>
    <font>
      <b/>
      <sz val="20"/>
      <name val="ＭＳ Ｐゴシック"/>
      <family val="3"/>
      <charset val="128"/>
    </font>
    <font>
      <sz val="12"/>
      <color theme="0"/>
      <name val="ＭＳ Ｐゴシック"/>
      <family val="3"/>
      <charset val="128"/>
    </font>
    <font>
      <b/>
      <sz val="12"/>
      <color theme="0"/>
      <name val="ＭＳ Ｐゴシック"/>
      <family val="3"/>
      <charset val="128"/>
    </font>
    <font>
      <sz val="11"/>
      <color theme="0"/>
      <name val="ＭＳ Ｐゴシック"/>
      <family val="3"/>
      <charset val="128"/>
    </font>
    <font>
      <sz val="9"/>
      <color theme="0"/>
      <name val="ＭＳ Ｐゴシック"/>
      <family val="3"/>
      <charset val="128"/>
    </font>
  </fonts>
  <fills count="27">
    <fill>
      <patternFill patternType="none"/>
    </fill>
    <fill>
      <patternFill patternType="gray125"/>
    </fill>
    <fill>
      <patternFill patternType="solid">
        <fgColor indexed="9"/>
      </patternFill>
    </fill>
    <fill>
      <patternFill patternType="solid">
        <fgColor indexed="47"/>
      </patternFill>
    </fill>
    <fill>
      <patternFill patternType="solid">
        <fgColor indexed="63"/>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26"/>
      </patternFill>
    </fill>
    <fill>
      <patternFill patternType="solid">
        <fgColor indexed="45"/>
      </patternFill>
    </fill>
    <fill>
      <patternFill patternType="solid">
        <fgColor indexed="42"/>
      </patternFill>
    </fill>
    <fill>
      <patternFill patternType="solid">
        <fgColor indexed="41"/>
        <bgColor indexed="44"/>
      </patternFill>
    </fill>
    <fill>
      <patternFill patternType="lightGray">
        <fgColor indexed="42"/>
      </patternFill>
    </fill>
    <fill>
      <patternFill patternType="solid">
        <fgColor indexed="42"/>
        <bgColor indexed="42"/>
      </patternFill>
    </fill>
    <fill>
      <patternFill patternType="solid">
        <fgColor indexed="9"/>
        <bgColor indexed="64"/>
      </patternFill>
    </fill>
    <fill>
      <patternFill patternType="solid">
        <fgColor indexed="26"/>
        <bgColor indexed="42"/>
      </patternFill>
    </fill>
    <fill>
      <patternFill patternType="solid">
        <fgColor indexed="44"/>
        <bgColor indexed="42"/>
      </patternFill>
    </fill>
    <fill>
      <patternFill patternType="solid">
        <fgColor theme="8" tint="0.79998168889431442"/>
        <bgColor indexed="44"/>
      </patternFill>
    </fill>
    <fill>
      <patternFill patternType="solid">
        <fgColor theme="8" tint="0.79998168889431442"/>
        <bgColor indexed="64"/>
      </patternFill>
    </fill>
  </fills>
  <borders count="105">
    <border>
      <left/>
      <right/>
      <top/>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8"/>
      </left>
      <right style="thin">
        <color indexed="8"/>
      </right>
      <top style="thin">
        <color indexed="8"/>
      </top>
      <bottom style="thin">
        <color indexed="8"/>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thin">
        <color indexed="64"/>
      </right>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right style="thin">
        <color indexed="17"/>
      </right>
      <top/>
      <bottom/>
      <diagonal/>
    </border>
    <border>
      <left style="thin">
        <color indexed="17"/>
      </left>
      <right style="thin">
        <color indexed="17"/>
      </right>
      <top/>
      <bottom/>
      <diagonal/>
    </border>
    <border>
      <left/>
      <right style="thin">
        <color indexed="17"/>
      </right>
      <top style="thin">
        <color indexed="64"/>
      </top>
      <bottom/>
      <diagonal/>
    </border>
    <border>
      <left style="thin">
        <color indexed="17"/>
      </left>
      <right style="thin">
        <color indexed="17"/>
      </right>
      <top style="thin">
        <color indexed="64"/>
      </top>
      <bottom/>
      <diagonal/>
    </border>
    <border>
      <left/>
      <right/>
      <top style="double">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top style="double">
        <color indexed="64"/>
      </top>
      <bottom/>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style="thin">
        <color indexed="64"/>
      </right>
      <top/>
      <bottom/>
      <diagonal/>
    </border>
    <border>
      <left/>
      <right/>
      <top style="hair">
        <color indexed="64"/>
      </top>
      <bottom/>
      <diagonal/>
    </border>
    <border>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style="double">
        <color indexed="64"/>
      </top>
      <bottom/>
      <diagonal/>
    </border>
    <border>
      <left/>
      <right/>
      <top/>
      <bottom style="hair">
        <color indexed="64"/>
      </bottom>
      <diagonal/>
    </border>
    <border>
      <left/>
      <right style="thin">
        <color indexed="64"/>
      </right>
      <top style="hair">
        <color indexed="64"/>
      </top>
      <bottom style="double">
        <color indexed="64"/>
      </bottom>
      <diagonal/>
    </border>
    <border>
      <left/>
      <right style="thin">
        <color indexed="64"/>
      </right>
      <top/>
      <bottom style="double">
        <color indexed="64"/>
      </bottom>
      <diagonal/>
    </border>
    <border>
      <left style="hair">
        <color indexed="64"/>
      </left>
      <right/>
      <top style="thin">
        <color indexed="64"/>
      </top>
      <bottom style="hair">
        <color indexed="64"/>
      </bottom>
      <diagonal/>
    </border>
    <border>
      <left style="medium">
        <color indexed="64"/>
      </left>
      <right style="hair">
        <color indexed="64"/>
      </right>
      <top style="hair">
        <color indexed="64"/>
      </top>
      <bottom style="hair">
        <color indexed="64"/>
      </bottom>
      <diagonal/>
    </border>
    <border diagonalUp="1">
      <left style="hair">
        <color indexed="64"/>
      </left>
      <right style="medium">
        <color indexed="64"/>
      </right>
      <top style="hair">
        <color indexed="64"/>
      </top>
      <bottom style="hair">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style="thin">
        <color indexed="17"/>
      </left>
      <right/>
      <top/>
      <bottom style="thin">
        <color indexed="64"/>
      </bottom>
      <diagonal/>
    </border>
    <border>
      <left/>
      <right style="thin">
        <color indexed="17"/>
      </right>
      <top/>
      <bottom style="thin">
        <color indexed="64"/>
      </bottom>
      <diagonal/>
    </border>
    <border>
      <left style="thin">
        <color indexed="17"/>
      </left>
      <right/>
      <top style="thin">
        <color indexed="64"/>
      </top>
      <bottom/>
      <diagonal/>
    </border>
    <border>
      <left style="thin">
        <color indexed="17"/>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47">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6" fillId="10"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6" fillId="10" borderId="0" applyNumberFormat="0" applyBorder="0" applyAlignment="0" applyProtection="0">
      <alignment vertical="center"/>
    </xf>
    <xf numFmtId="0" fontId="6" fillId="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17" fillId="0" borderId="0" applyNumberFormat="0" applyFill="0" applyBorder="0" applyAlignment="0" applyProtection="0">
      <alignment vertical="center"/>
    </xf>
    <xf numFmtId="0" fontId="18" fillId="15" borderId="1" applyNumberFormat="0" applyAlignment="0" applyProtection="0">
      <alignment vertical="center"/>
    </xf>
    <xf numFmtId="0" fontId="19" fillId="8"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1" fillId="16" borderId="2" applyNumberFormat="0" applyFont="0" applyAlignment="0" applyProtection="0">
      <alignment vertical="center"/>
    </xf>
    <xf numFmtId="0" fontId="20" fillId="0" borderId="3" applyNumberFormat="0" applyFill="0" applyAlignment="0" applyProtection="0">
      <alignment vertical="center"/>
    </xf>
    <xf numFmtId="0" fontId="21" fillId="17" borderId="0" applyNumberFormat="0" applyBorder="0" applyAlignment="0" applyProtection="0">
      <alignment vertical="center"/>
    </xf>
    <xf numFmtId="0" fontId="22" fillId="2" borderId="4" applyNumberFormat="0" applyAlignment="0" applyProtection="0">
      <alignment vertical="center"/>
    </xf>
    <xf numFmtId="0" fontId="23" fillId="0" borderId="0" applyNumberFormat="0" applyFill="0" applyBorder="0" applyAlignment="0" applyProtection="0">
      <alignment vertical="center"/>
    </xf>
    <xf numFmtId="38" fontId="1" fillId="0" borderId="0" applyFon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7" fillId="2" borderId="9" applyNumberFormat="0" applyAlignment="0" applyProtection="0">
      <alignment vertical="center"/>
    </xf>
    <xf numFmtId="0" fontId="28" fillId="0" borderId="0" applyNumberFormat="0" applyFill="0" applyBorder="0" applyAlignment="0" applyProtection="0">
      <alignment vertical="center"/>
    </xf>
    <xf numFmtId="0" fontId="29" fillId="3" borderId="4" applyNumberFormat="0" applyAlignment="0" applyProtection="0">
      <alignment vertical="center"/>
    </xf>
    <xf numFmtId="0" fontId="1" fillId="0" borderId="0"/>
    <xf numFmtId="0" fontId="1" fillId="0" borderId="0">
      <alignment vertical="center"/>
    </xf>
    <xf numFmtId="0" fontId="30" fillId="18" borderId="0" applyNumberFormat="0" applyBorder="0" applyAlignment="0" applyProtection="0">
      <alignment vertical="center"/>
    </xf>
    <xf numFmtId="0" fontId="1" fillId="0" borderId="0"/>
  </cellStyleXfs>
  <cellXfs count="488">
    <xf numFmtId="0" fontId="0" fillId="0" borderId="0" xfId="0">
      <alignment vertical="center"/>
    </xf>
    <xf numFmtId="38" fontId="7" fillId="0" borderId="0" xfId="34" applyFont="1" applyFill="1" applyAlignment="1" applyProtection="1">
      <alignment vertical="center" shrinkToFit="1"/>
    </xf>
    <xf numFmtId="38" fontId="9" fillId="0" borderId="0" xfId="34" applyFont="1" applyFill="1" applyAlignment="1" applyProtection="1">
      <alignment vertical="center" shrinkToFit="1"/>
    </xf>
    <xf numFmtId="38" fontId="9" fillId="0" borderId="10" xfId="34" applyFont="1" applyFill="1" applyBorder="1" applyAlignment="1" applyProtection="1">
      <alignment horizontal="left" vertical="center" shrinkToFit="1"/>
    </xf>
    <xf numFmtId="38" fontId="9" fillId="0" borderId="11" xfId="34" applyFont="1" applyFill="1" applyBorder="1" applyAlignment="1" applyProtection="1">
      <alignment horizontal="right" vertical="center" shrinkToFit="1"/>
    </xf>
    <xf numFmtId="38" fontId="9" fillId="0" borderId="12" xfId="34" applyFont="1" applyFill="1" applyBorder="1" applyAlignment="1" applyProtection="1">
      <alignment horizontal="left" vertical="center" shrinkToFit="1"/>
    </xf>
    <xf numFmtId="38" fontId="9" fillId="0" borderId="13" xfId="34" applyFont="1" applyFill="1" applyBorder="1" applyAlignment="1" applyProtection="1">
      <alignment horizontal="left" vertical="center" shrinkToFit="1"/>
    </xf>
    <xf numFmtId="38" fontId="9" fillId="0" borderId="14" xfId="34" applyFont="1" applyFill="1" applyBorder="1" applyAlignment="1" applyProtection="1">
      <alignment horizontal="right" vertical="center" shrinkToFit="1"/>
    </xf>
    <xf numFmtId="38" fontId="9" fillId="0" borderId="15" xfId="34" applyFont="1" applyFill="1" applyBorder="1" applyAlignment="1" applyProtection="1">
      <alignment horizontal="left" vertical="center" shrinkToFit="1"/>
    </xf>
    <xf numFmtId="38" fontId="14" fillId="0" borderId="16" xfId="34" applyFont="1" applyFill="1" applyBorder="1" applyAlignment="1" applyProtection="1">
      <alignment horizontal="right" vertical="center" shrinkToFit="1"/>
    </xf>
    <xf numFmtId="38" fontId="14" fillId="0" borderId="17" xfId="34" applyFont="1" applyFill="1" applyBorder="1" applyAlignment="1" applyProtection="1">
      <alignment horizontal="right" vertical="center" shrinkToFit="1"/>
    </xf>
    <xf numFmtId="38" fontId="9" fillId="0" borderId="18" xfId="34" applyFont="1" applyFill="1" applyBorder="1" applyAlignment="1" applyProtection="1">
      <alignment horizontal="left" vertical="center" shrinkToFit="1"/>
    </xf>
    <xf numFmtId="38" fontId="9" fillId="0" borderId="17" xfId="34" applyFont="1" applyFill="1" applyBorder="1" applyAlignment="1" applyProtection="1">
      <alignment horizontal="right" vertical="center" shrinkToFit="1"/>
    </xf>
    <xf numFmtId="0" fontId="10" fillId="0" borderId="19" xfId="34" applyNumberFormat="1" applyFont="1" applyFill="1" applyBorder="1" applyAlignment="1" applyProtection="1">
      <alignment horizontal="center" vertical="center" shrinkToFit="1"/>
    </xf>
    <xf numFmtId="38" fontId="9" fillId="0" borderId="20" xfId="34" applyFont="1" applyFill="1" applyBorder="1" applyAlignment="1" applyProtection="1">
      <alignment horizontal="left" vertical="center" shrinkToFit="1"/>
    </xf>
    <xf numFmtId="38" fontId="9" fillId="0" borderId="21" xfId="34" applyFont="1" applyFill="1" applyBorder="1" applyAlignment="1" applyProtection="1">
      <alignment horizontal="right" vertical="center" shrinkToFit="1"/>
    </xf>
    <xf numFmtId="38" fontId="12" fillId="0" borderId="22" xfId="34" applyFont="1" applyFill="1" applyBorder="1" applyAlignment="1" applyProtection="1">
      <alignment vertical="center" textRotation="255" shrinkToFit="1"/>
    </xf>
    <xf numFmtId="38" fontId="12" fillId="0" borderId="23" xfId="34" applyFont="1" applyFill="1" applyBorder="1" applyAlignment="1" applyProtection="1">
      <alignment vertical="center" textRotation="255" shrinkToFit="1"/>
    </xf>
    <xf numFmtId="38" fontId="14" fillId="0" borderId="24" xfId="34" applyFont="1" applyFill="1" applyBorder="1" applyAlignment="1" applyProtection="1">
      <alignment vertical="center" shrinkToFit="1"/>
    </xf>
    <xf numFmtId="38" fontId="14" fillId="0" borderId="25" xfId="34" applyFont="1" applyFill="1" applyBorder="1" applyAlignment="1" applyProtection="1">
      <alignment vertical="center" shrinkToFit="1"/>
    </xf>
    <xf numFmtId="38" fontId="12" fillId="0" borderId="26" xfId="34" applyFont="1" applyFill="1" applyBorder="1" applyAlignment="1" applyProtection="1">
      <alignment vertical="center" textRotation="255" shrinkToFit="1"/>
    </xf>
    <xf numFmtId="38" fontId="12" fillId="0" borderId="23" xfId="34" applyFont="1" applyFill="1" applyBorder="1" applyAlignment="1" applyProtection="1">
      <alignment vertical="center" textRotation="255" wrapText="1"/>
    </xf>
    <xf numFmtId="38" fontId="31" fillId="0" borderId="22" xfId="34" applyFont="1" applyFill="1" applyBorder="1" applyAlignment="1" applyProtection="1">
      <alignment vertical="center" wrapText="1"/>
    </xf>
    <xf numFmtId="38" fontId="14" fillId="0" borderId="27" xfId="34" applyFont="1" applyFill="1" applyBorder="1" applyAlignment="1" applyProtection="1">
      <alignment vertical="center" shrinkToFit="1"/>
    </xf>
    <xf numFmtId="38" fontId="15" fillId="0" borderId="24" xfId="34" applyFont="1" applyFill="1" applyBorder="1" applyAlignment="1" applyProtection="1">
      <alignment vertical="center" shrinkToFit="1"/>
    </xf>
    <xf numFmtId="38" fontId="31" fillId="0" borderId="23" xfId="34" applyFont="1" applyFill="1" applyBorder="1" applyAlignment="1" applyProtection="1">
      <alignment vertical="center" wrapText="1"/>
    </xf>
    <xf numFmtId="38" fontId="9" fillId="0" borderId="0" xfId="34" applyFont="1" applyFill="1" applyBorder="1" applyAlignment="1" applyProtection="1">
      <alignment vertical="center" shrinkToFit="1"/>
    </xf>
    <xf numFmtId="38" fontId="32" fillId="0" borderId="22" xfId="34" applyFont="1" applyFill="1" applyBorder="1" applyAlignment="1" applyProtection="1">
      <alignment vertical="center" textRotation="255" shrinkToFit="1"/>
    </xf>
    <xf numFmtId="38" fontId="32" fillId="0" borderId="26" xfId="34" applyFont="1" applyFill="1" applyBorder="1" applyAlignment="1" applyProtection="1">
      <alignment vertical="center" textRotation="255" shrinkToFit="1"/>
    </xf>
    <xf numFmtId="38" fontId="32" fillId="0" borderId="28" xfId="34" applyFont="1" applyFill="1" applyBorder="1" applyAlignment="1" applyProtection="1">
      <alignment vertical="center" textRotation="255" shrinkToFit="1"/>
    </xf>
    <xf numFmtId="0" fontId="33" fillId="0" borderId="0" xfId="44" applyFont="1">
      <alignment vertical="center"/>
    </xf>
    <xf numFmtId="38" fontId="13" fillId="0" borderId="27" xfId="34" applyFont="1" applyFill="1" applyBorder="1" applyAlignment="1" applyProtection="1">
      <alignment vertical="center" shrinkToFit="1"/>
    </xf>
    <xf numFmtId="38" fontId="13" fillId="0" borderId="16" xfId="34" applyFont="1" applyFill="1" applyBorder="1" applyAlignment="1" applyProtection="1">
      <alignment horizontal="right" vertical="center" shrinkToFit="1"/>
    </xf>
    <xf numFmtId="38" fontId="13" fillId="0" borderId="17" xfId="34" applyFont="1" applyFill="1" applyBorder="1" applyAlignment="1" applyProtection="1">
      <alignment horizontal="right" vertical="center" shrinkToFit="1"/>
    </xf>
    <xf numFmtId="38" fontId="13" fillId="0" borderId="25" xfId="34" applyFont="1" applyFill="1" applyBorder="1" applyAlignment="1" applyProtection="1">
      <alignment vertical="center" shrinkToFit="1"/>
    </xf>
    <xf numFmtId="38" fontId="13" fillId="0" borderId="28" xfId="34" applyFont="1" applyFill="1" applyBorder="1" applyAlignment="1" applyProtection="1">
      <alignment vertical="center" shrinkToFit="1"/>
    </xf>
    <xf numFmtId="38" fontId="13" fillId="0" borderId="29" xfId="34" applyFont="1" applyFill="1" applyBorder="1" applyAlignment="1" applyProtection="1">
      <alignment vertical="center" shrinkToFit="1"/>
    </xf>
    <xf numFmtId="38" fontId="13" fillId="0" borderId="16" xfId="34" applyFont="1" applyFill="1" applyBorder="1" applyAlignment="1" applyProtection="1">
      <alignment vertical="center" shrinkToFit="1"/>
    </xf>
    <xf numFmtId="38" fontId="13" fillId="0" borderId="17" xfId="34" applyFont="1" applyFill="1" applyBorder="1" applyAlignment="1" applyProtection="1">
      <alignment vertical="center" shrinkToFit="1"/>
    </xf>
    <xf numFmtId="38" fontId="13" fillId="0" borderId="27" xfId="34" applyFont="1" applyFill="1" applyBorder="1" applyAlignment="1" applyProtection="1">
      <alignment horizontal="right" vertical="center" shrinkToFit="1"/>
    </xf>
    <xf numFmtId="38" fontId="13" fillId="0" borderId="25" xfId="34" applyFont="1" applyFill="1" applyBorder="1" applyAlignment="1" applyProtection="1">
      <alignment horizontal="right" vertical="center" shrinkToFit="1"/>
    </xf>
    <xf numFmtId="38" fontId="34" fillId="0" borderId="17" xfId="34" applyFont="1" applyFill="1" applyBorder="1" applyAlignment="1" applyProtection="1">
      <alignment horizontal="right" vertical="center" shrinkToFit="1"/>
    </xf>
    <xf numFmtId="176" fontId="4" fillId="0" borderId="0" xfId="0" applyNumberFormat="1" applyFont="1" applyAlignment="1">
      <alignment horizontal="right" vertical="center"/>
    </xf>
    <xf numFmtId="38" fontId="13" fillId="0" borderId="30" xfId="34" applyFont="1" applyFill="1" applyBorder="1" applyAlignment="1" applyProtection="1">
      <alignment horizontal="right" vertical="center" shrinkToFit="1"/>
    </xf>
    <xf numFmtId="38" fontId="13" fillId="0" borderId="21" xfId="34" applyFont="1" applyFill="1" applyBorder="1" applyAlignment="1" applyProtection="1">
      <alignment horizontal="right" vertical="center" shrinkToFit="1"/>
    </xf>
    <xf numFmtId="38" fontId="13" fillId="0" borderId="30" xfId="34" applyFont="1" applyFill="1" applyBorder="1" applyAlignment="1" applyProtection="1">
      <alignment vertical="center" shrinkToFit="1"/>
    </xf>
    <xf numFmtId="0" fontId="1" fillId="0" borderId="0" xfId="0" applyFont="1">
      <alignment vertical="center"/>
    </xf>
    <xf numFmtId="0" fontId="35" fillId="0" borderId="0" xfId="44" applyFont="1">
      <alignment vertical="center"/>
    </xf>
    <xf numFmtId="38" fontId="15" fillId="0" borderId="0" xfId="34" applyFont="1" applyBorder="1" applyAlignment="1" applyProtection="1">
      <alignment vertical="center"/>
    </xf>
    <xf numFmtId="0" fontId="39" fillId="0" borderId="0" xfId="0" applyFont="1">
      <alignment vertical="center"/>
    </xf>
    <xf numFmtId="0" fontId="35" fillId="0" borderId="0" xfId="0" applyFont="1">
      <alignment vertical="center"/>
    </xf>
    <xf numFmtId="176" fontId="15" fillId="0" borderId="0" xfId="0" applyNumberFormat="1" applyFont="1" applyAlignment="1">
      <alignment horizontal="right" vertical="center"/>
    </xf>
    <xf numFmtId="0" fontId="15" fillId="0" borderId="11" xfId="0" applyFont="1" applyBorder="1" applyAlignment="1">
      <alignment horizontal="left" vertical="center" shrinkToFit="1"/>
    </xf>
    <xf numFmtId="0" fontId="15" fillId="0" borderId="14" xfId="0" applyFont="1" applyBorder="1" applyAlignment="1">
      <alignment horizontal="left" vertical="center" shrinkToFit="1"/>
    </xf>
    <xf numFmtId="0" fontId="15" fillId="0" borderId="13" xfId="0" applyFont="1" applyBorder="1" applyAlignment="1">
      <alignment horizontal="left" vertical="center" shrinkToFit="1"/>
    </xf>
    <xf numFmtId="38" fontId="15" fillId="0" borderId="14" xfId="0" applyNumberFormat="1" applyFont="1" applyBorder="1" applyAlignment="1">
      <alignment vertical="center" shrinkToFit="1"/>
    </xf>
    <xf numFmtId="38" fontId="15" fillId="0" borderId="31" xfId="34" applyFont="1" applyFill="1" applyBorder="1" applyAlignment="1" applyProtection="1">
      <alignment vertical="center" shrinkToFit="1"/>
    </xf>
    <xf numFmtId="0" fontId="35" fillId="0" borderId="32" xfId="44" applyFont="1" applyBorder="1">
      <alignment vertical="center"/>
    </xf>
    <xf numFmtId="38" fontId="38" fillId="0" borderId="32" xfId="34" applyFont="1" applyBorder="1" applyAlignment="1" applyProtection="1">
      <alignment vertical="center" shrinkToFit="1"/>
    </xf>
    <xf numFmtId="38" fontId="35" fillId="0" borderId="32" xfId="34" applyFont="1" applyBorder="1" applyProtection="1">
      <alignment vertical="center"/>
    </xf>
    <xf numFmtId="0" fontId="35" fillId="0" borderId="32" xfId="44" applyFont="1" applyBorder="1" applyAlignment="1">
      <alignment horizontal="center" vertical="center"/>
    </xf>
    <xf numFmtId="0" fontId="15" fillId="0" borderId="13" xfId="0" applyFont="1" applyBorder="1" applyAlignment="1">
      <alignment horizontal="center" vertical="center" shrinkToFit="1"/>
    </xf>
    <xf numFmtId="0" fontId="35" fillId="0" borderId="0" xfId="44" applyFont="1" applyAlignment="1">
      <alignment horizontal="center" vertical="center"/>
    </xf>
    <xf numFmtId="38" fontId="35" fillId="0" borderId="0" xfId="34" applyFont="1" applyBorder="1" applyProtection="1">
      <alignment vertical="center"/>
    </xf>
    <xf numFmtId="38" fontId="37" fillId="0" borderId="26" xfId="34" applyFont="1" applyBorder="1" applyAlignment="1" applyProtection="1">
      <alignment horizontal="center" vertical="center"/>
    </xf>
    <xf numFmtId="38" fontId="37" fillId="0" borderId="22" xfId="34" applyFont="1" applyBorder="1" applyAlignment="1" applyProtection="1">
      <alignment horizontal="center" vertical="center"/>
    </xf>
    <xf numFmtId="38" fontId="42" fillId="0" borderId="0" xfId="34" applyFont="1" applyAlignment="1" applyProtection="1">
      <alignment horizontal="distributed"/>
    </xf>
    <xf numFmtId="38" fontId="45" fillId="0" borderId="33" xfId="28" applyNumberFormat="1" applyFont="1" applyBorder="1" applyAlignment="1" applyProtection="1">
      <alignment horizontal="center" vertical="center"/>
      <protection locked="0"/>
    </xf>
    <xf numFmtId="38" fontId="45" fillId="0" borderId="34" xfId="28" applyNumberFormat="1" applyFont="1" applyBorder="1" applyAlignment="1" applyProtection="1">
      <alignment horizontal="center" vertical="center"/>
      <protection locked="0"/>
    </xf>
    <xf numFmtId="38" fontId="45" fillId="0" borderId="35" xfId="28" applyNumberFormat="1" applyFont="1" applyBorder="1" applyAlignment="1" applyProtection="1">
      <alignment horizontal="center" vertical="center"/>
      <protection locked="0"/>
    </xf>
    <xf numFmtId="38" fontId="43" fillId="19" borderId="32" xfId="34" applyFont="1" applyFill="1" applyBorder="1" applyAlignment="1" applyProtection="1">
      <alignment horizontal="center" vertical="center"/>
    </xf>
    <xf numFmtId="38" fontId="43" fillId="19" borderId="36" xfId="34" applyFont="1" applyFill="1" applyBorder="1" applyAlignment="1" applyProtection="1">
      <alignment horizontal="center" vertical="center"/>
    </xf>
    <xf numFmtId="38" fontId="48" fillId="20" borderId="38" xfId="34" applyFont="1" applyFill="1" applyBorder="1" applyAlignment="1" applyProtection="1">
      <alignment horizontal="center" vertical="center"/>
    </xf>
    <xf numFmtId="38" fontId="41" fillId="21" borderId="35" xfId="34" applyFont="1" applyFill="1" applyBorder="1" applyAlignment="1" applyProtection="1">
      <alignment vertical="center"/>
    </xf>
    <xf numFmtId="38" fontId="41" fillId="21" borderId="39" xfId="34" applyFont="1" applyFill="1" applyBorder="1" applyAlignment="1" applyProtection="1">
      <alignment vertical="center"/>
    </xf>
    <xf numFmtId="38" fontId="48" fillId="20" borderId="40" xfId="34" applyFont="1" applyFill="1" applyBorder="1" applyAlignment="1" applyProtection="1">
      <alignment horizontal="center" vertical="center"/>
    </xf>
    <xf numFmtId="38" fontId="48" fillId="0" borderId="32" xfId="34" applyFont="1" applyBorder="1" applyAlignment="1" applyProtection="1">
      <alignment horizontal="center" vertical="center"/>
    </xf>
    <xf numFmtId="38" fontId="41" fillId="0" borderId="32" xfId="34" applyFont="1" applyBorder="1" applyAlignment="1" applyProtection="1">
      <alignment horizontal="center" vertical="center"/>
    </xf>
    <xf numFmtId="38" fontId="7" fillId="0" borderId="13" xfId="34" applyFont="1" applyFill="1" applyBorder="1" applyAlignment="1" applyProtection="1">
      <alignment horizontal="left" vertical="center" shrinkToFit="1"/>
    </xf>
    <xf numFmtId="0" fontId="4" fillId="0" borderId="14" xfId="0" applyFont="1" applyBorder="1" applyAlignment="1">
      <alignment horizontal="left" vertical="center" shrinkToFit="1"/>
    </xf>
    <xf numFmtId="0" fontId="4" fillId="0" borderId="13" xfId="0" applyFont="1" applyBorder="1" applyAlignment="1">
      <alignment horizontal="left" vertical="center" shrinkToFit="1"/>
    </xf>
    <xf numFmtId="38" fontId="7" fillId="0" borderId="18" xfId="34" applyFont="1" applyFill="1" applyBorder="1" applyAlignment="1" applyProtection="1">
      <alignment horizontal="left" vertical="center" shrinkToFit="1"/>
    </xf>
    <xf numFmtId="38" fontId="7" fillId="0" borderId="12" xfId="34" applyFont="1" applyFill="1" applyBorder="1" applyAlignment="1" applyProtection="1">
      <alignment horizontal="left" vertical="center" shrinkToFit="1"/>
    </xf>
    <xf numFmtId="38" fontId="7" fillId="0" borderId="15" xfId="34" applyFont="1" applyFill="1" applyBorder="1" applyAlignment="1" applyProtection="1">
      <alignment horizontal="left" vertical="center" shrinkToFit="1"/>
    </xf>
    <xf numFmtId="38" fontId="34" fillId="0" borderId="21" xfId="34" applyFont="1" applyFill="1" applyBorder="1" applyAlignment="1" applyProtection="1">
      <alignment horizontal="right" vertical="center" shrinkToFit="1"/>
    </xf>
    <xf numFmtId="38" fontId="35" fillId="0" borderId="0" xfId="34" applyFont="1" applyFill="1" applyAlignment="1" applyProtection="1">
      <alignment vertical="center" shrinkToFit="1"/>
    </xf>
    <xf numFmtId="38" fontId="44" fillId="0" borderId="0" xfId="34" applyFont="1" applyFill="1" applyAlignment="1" applyProtection="1">
      <alignment vertical="center" shrinkToFit="1"/>
    </xf>
    <xf numFmtId="38" fontId="7" fillId="0" borderId="10" xfId="34" applyFont="1" applyFill="1" applyBorder="1" applyAlignment="1" applyProtection="1">
      <alignment horizontal="distributed" vertical="center" shrinkToFit="1"/>
    </xf>
    <xf numFmtId="38" fontId="7" fillId="0" borderId="13" xfId="34" applyFont="1" applyFill="1" applyBorder="1" applyAlignment="1" applyProtection="1">
      <alignment horizontal="distributed" vertical="center" shrinkToFit="1"/>
    </xf>
    <xf numFmtId="0" fontId="4" fillId="0" borderId="14" xfId="0" applyFont="1" applyBorder="1" applyAlignment="1">
      <alignment horizontal="distributed" vertical="center" shrinkToFit="1"/>
    </xf>
    <xf numFmtId="0" fontId="4" fillId="0" borderId="13" xfId="0" applyFont="1" applyBorder="1" applyAlignment="1">
      <alignment horizontal="distributed" vertical="center" shrinkToFit="1"/>
    </xf>
    <xf numFmtId="38" fontId="7" fillId="0" borderId="20" xfId="34" applyFont="1" applyFill="1" applyBorder="1" applyAlignment="1" applyProtection="1">
      <alignment horizontal="distributed" vertical="center" shrinkToFit="1"/>
    </xf>
    <xf numFmtId="38" fontId="7" fillId="0" borderId="18" xfId="34" applyFont="1" applyFill="1" applyBorder="1" applyAlignment="1" applyProtection="1">
      <alignment horizontal="distributed" vertical="center" shrinkToFit="1"/>
    </xf>
    <xf numFmtId="38" fontId="7" fillId="0" borderId="12" xfId="34" applyFont="1" applyFill="1" applyBorder="1" applyAlignment="1" applyProtection="1">
      <alignment horizontal="distributed" vertical="center" shrinkToFit="1"/>
    </xf>
    <xf numFmtId="38" fontId="7" fillId="0" borderId="15" xfId="34" applyFont="1" applyFill="1" applyBorder="1" applyAlignment="1" applyProtection="1">
      <alignment horizontal="distributed" vertical="center" shrinkToFit="1"/>
    </xf>
    <xf numFmtId="38" fontId="7" fillId="0" borderId="41" xfId="34" applyFont="1" applyFill="1" applyBorder="1" applyAlignment="1" applyProtection="1">
      <alignment horizontal="distributed" vertical="center" shrinkToFit="1"/>
    </xf>
    <xf numFmtId="38" fontId="7" fillId="0" borderId="42" xfId="34" applyFont="1" applyFill="1" applyBorder="1" applyAlignment="1" applyProtection="1">
      <alignment horizontal="distributed" vertical="center" shrinkToFit="1"/>
    </xf>
    <xf numFmtId="38" fontId="34" fillId="0" borderId="43" xfId="34" applyFont="1" applyFill="1" applyBorder="1" applyAlignment="1" applyProtection="1">
      <alignment horizontal="right" vertical="center" shrinkToFit="1"/>
    </xf>
    <xf numFmtId="38" fontId="7" fillId="0" borderId="44" xfId="34" applyFont="1" applyFill="1" applyBorder="1" applyAlignment="1" applyProtection="1">
      <alignment horizontal="distributed" vertical="center" shrinkToFit="1"/>
    </xf>
    <xf numFmtId="38" fontId="12" fillId="0" borderId="22" xfId="34" applyFont="1" applyFill="1" applyBorder="1" applyAlignment="1" applyProtection="1">
      <alignment vertical="center" textRotation="255" wrapText="1"/>
    </xf>
    <xf numFmtId="38" fontId="9" fillId="0" borderId="41" xfId="34" applyFont="1" applyFill="1" applyBorder="1" applyAlignment="1" applyProtection="1">
      <alignment horizontal="left" vertical="center" shrinkToFit="1"/>
    </xf>
    <xf numFmtId="0" fontId="4" fillId="0" borderId="12" xfId="0" applyFont="1" applyBorder="1" applyAlignment="1">
      <alignment horizontal="distributed" vertical="center" shrinkToFit="1"/>
    </xf>
    <xf numFmtId="0" fontId="4" fillId="0" borderId="44" xfId="0" applyFont="1" applyBorder="1" applyAlignment="1">
      <alignment horizontal="distributed" vertical="center" shrinkToFit="1"/>
    </xf>
    <xf numFmtId="38" fontId="7" fillId="0" borderId="0" xfId="34" applyFont="1" applyFill="1" applyAlignment="1" applyProtection="1">
      <alignment horizontal="distributed" vertical="center" shrinkToFit="1"/>
    </xf>
    <xf numFmtId="38" fontId="36" fillId="0" borderId="16" xfId="34" applyFont="1" applyFill="1" applyBorder="1" applyAlignment="1" applyProtection="1">
      <alignment horizontal="right" vertical="center" shrinkToFit="1"/>
    </xf>
    <xf numFmtId="38" fontId="36" fillId="0" borderId="45" xfId="34" applyFont="1" applyFill="1" applyBorder="1" applyAlignment="1" applyProtection="1">
      <alignment horizontal="right" vertical="center" shrinkToFit="1"/>
    </xf>
    <xf numFmtId="38" fontId="27" fillId="0" borderId="10" xfId="34" applyFont="1" applyFill="1" applyBorder="1" applyAlignment="1" applyProtection="1">
      <alignment horizontal="distributed" vertical="center" shrinkToFit="1"/>
    </xf>
    <xf numFmtId="38" fontId="36" fillId="0" borderId="30" xfId="34" applyFont="1" applyFill="1" applyBorder="1" applyAlignment="1" applyProtection="1">
      <alignment horizontal="right" vertical="center" shrinkToFit="1"/>
    </xf>
    <xf numFmtId="38" fontId="7" fillId="0" borderId="0" xfId="34" applyFont="1" applyFill="1" applyBorder="1" applyAlignment="1" applyProtection="1">
      <alignment vertical="center" shrinkToFit="1"/>
    </xf>
    <xf numFmtId="38" fontId="4" fillId="0" borderId="0" xfId="34" applyFont="1" applyFill="1" applyBorder="1" applyAlignment="1" applyProtection="1">
      <alignment vertical="center" shrinkToFit="1"/>
    </xf>
    <xf numFmtId="38" fontId="43" fillId="0" borderId="0" xfId="34" applyFont="1" applyFill="1" applyBorder="1" applyAlignment="1" applyProtection="1">
      <alignment horizontal="distributed" vertical="center" shrinkToFit="1"/>
    </xf>
    <xf numFmtId="38" fontId="35" fillId="0" borderId="0" xfId="34" applyFont="1" applyFill="1" applyBorder="1" applyAlignment="1" applyProtection="1">
      <alignment horizontal="right" vertical="center" shrinkToFit="1"/>
    </xf>
    <xf numFmtId="38" fontId="16" fillId="0" borderId="0" xfId="34" applyFont="1" applyFill="1" applyBorder="1" applyAlignment="1" applyProtection="1">
      <alignment horizontal="right" vertical="center" shrinkToFit="1"/>
    </xf>
    <xf numFmtId="38" fontId="4" fillId="0" borderId="0" xfId="34" applyFont="1" applyFill="1" applyBorder="1" applyAlignment="1" applyProtection="1">
      <alignment horizontal="distributed" vertical="center" shrinkToFit="1"/>
    </xf>
    <xf numFmtId="38" fontId="15" fillId="0" borderId="0" xfId="34" applyFont="1" applyFill="1" applyBorder="1" applyAlignment="1" applyProtection="1">
      <alignment horizontal="center" vertical="center" shrinkToFit="1"/>
    </xf>
    <xf numFmtId="38" fontId="35" fillId="0" borderId="0" xfId="34" applyFont="1" applyFill="1" applyBorder="1" applyAlignment="1" applyProtection="1">
      <alignment vertical="center" shrinkToFit="1"/>
    </xf>
    <xf numFmtId="38" fontId="50" fillId="0" borderId="16" xfId="34" applyFont="1" applyFill="1" applyBorder="1" applyAlignment="1" applyProtection="1">
      <alignment vertical="center" shrinkToFit="1"/>
    </xf>
    <xf numFmtId="38" fontId="5" fillId="0" borderId="11" xfId="34" applyFont="1" applyFill="1" applyBorder="1" applyAlignment="1" applyProtection="1">
      <alignment horizontal="right" vertical="center" shrinkToFit="1"/>
    </xf>
    <xf numFmtId="38" fontId="5" fillId="0" borderId="17" xfId="34" applyFont="1" applyFill="1" applyBorder="1" applyAlignment="1" applyProtection="1">
      <alignment horizontal="right" vertical="center" shrinkToFit="1"/>
    </xf>
    <xf numFmtId="38" fontId="34" fillId="0" borderId="0" xfId="34" applyFont="1" applyFill="1" applyAlignment="1" applyProtection="1">
      <alignment vertical="center" shrinkToFit="1"/>
    </xf>
    <xf numFmtId="38" fontId="5" fillId="0" borderId="0" xfId="34" applyFont="1" applyFill="1" applyAlignment="1" applyProtection="1">
      <alignment vertical="center" shrinkToFit="1"/>
    </xf>
    <xf numFmtId="38" fontId="9" fillId="0" borderId="15" xfId="34" applyFont="1" applyFill="1" applyBorder="1" applyAlignment="1" applyProtection="1">
      <alignment horizontal="distributed" vertical="center" wrapText="1" shrinkToFit="1"/>
    </xf>
    <xf numFmtId="38" fontId="51" fillId="0" borderId="32" xfId="28" applyNumberFormat="1" applyFont="1" applyBorder="1" applyAlignment="1" applyProtection="1">
      <alignment vertical="center"/>
    </xf>
    <xf numFmtId="38" fontId="52" fillId="0" borderId="32" xfId="28" applyNumberFormat="1" applyFont="1" applyBorder="1" applyAlignment="1" applyProtection="1">
      <alignment vertical="center"/>
    </xf>
    <xf numFmtId="38" fontId="53" fillId="0" borderId="36" xfId="34" applyFont="1" applyFill="1" applyBorder="1" applyAlignment="1" applyProtection="1">
      <alignment horizontal="right" vertical="center"/>
    </xf>
    <xf numFmtId="38" fontId="37" fillId="0" borderId="32" xfId="34" applyFont="1" applyBorder="1" applyAlignment="1" applyProtection="1">
      <alignment vertical="center"/>
    </xf>
    <xf numFmtId="38" fontId="52" fillId="0" borderId="32" xfId="34" applyFont="1" applyBorder="1" applyAlignment="1" applyProtection="1">
      <alignment vertical="center"/>
    </xf>
    <xf numFmtId="38" fontId="48" fillId="0" borderId="22" xfId="34" applyFont="1" applyFill="1" applyBorder="1" applyAlignment="1" applyProtection="1">
      <alignment horizontal="center" vertical="center"/>
    </xf>
    <xf numFmtId="5" fontId="48" fillId="0" borderId="47" xfId="34" applyNumberFormat="1" applyFont="1" applyFill="1" applyBorder="1" applyAlignment="1" applyProtection="1">
      <alignment horizontal="center" vertical="center"/>
    </xf>
    <xf numFmtId="38" fontId="55" fillId="22" borderId="0" xfId="34" applyFont="1" applyFill="1" applyBorder="1" applyAlignment="1" applyProtection="1">
      <alignment horizontal="left" vertical="center" shrinkToFit="1"/>
    </xf>
    <xf numFmtId="38" fontId="56" fillId="0" borderId="0" xfId="34" applyFont="1" applyBorder="1" applyAlignment="1" applyProtection="1">
      <alignment horizontal="center" vertical="center"/>
    </xf>
    <xf numFmtId="38" fontId="37" fillId="0" borderId="0" xfId="34" applyFont="1" applyBorder="1" applyAlignment="1" applyProtection="1">
      <alignment vertical="center"/>
    </xf>
    <xf numFmtId="38" fontId="27" fillId="0" borderId="48" xfId="34" applyFont="1" applyFill="1" applyBorder="1" applyAlignment="1" applyProtection="1">
      <alignment horizontal="center" vertical="center" shrinkToFit="1"/>
    </xf>
    <xf numFmtId="38" fontId="27" fillId="0" borderId="49" xfId="34" applyFont="1" applyFill="1" applyBorder="1" applyAlignment="1" applyProtection="1">
      <alignment horizontal="center" vertical="center" shrinkToFit="1"/>
    </xf>
    <xf numFmtId="38" fontId="27" fillId="0" borderId="50" xfId="34" applyFont="1" applyFill="1" applyBorder="1" applyAlignment="1" applyProtection="1">
      <alignment horizontal="center" vertical="center" shrinkToFit="1"/>
    </xf>
    <xf numFmtId="38" fontId="27" fillId="0" borderId="51" xfId="34" applyFont="1" applyFill="1" applyBorder="1" applyAlignment="1" applyProtection="1">
      <alignment horizontal="center" vertical="center" shrinkToFit="1"/>
    </xf>
    <xf numFmtId="38" fontId="49" fillId="23" borderId="40" xfId="34" applyFont="1" applyFill="1" applyBorder="1" applyAlignment="1" applyProtection="1">
      <alignment horizontal="center" vertical="center" shrinkToFit="1"/>
    </xf>
    <xf numFmtId="38" fontId="5" fillId="0" borderId="10" xfId="34" applyFont="1" applyFill="1" applyBorder="1" applyAlignment="1" applyProtection="1">
      <alignment horizontal="distributed" vertical="center" shrinkToFit="1"/>
    </xf>
    <xf numFmtId="38" fontId="5" fillId="0" borderId="13" xfId="34" applyFont="1" applyFill="1" applyBorder="1" applyAlignment="1" applyProtection="1">
      <alignment horizontal="distributed" vertical="center" shrinkToFit="1"/>
    </xf>
    <xf numFmtId="38" fontId="5" fillId="0" borderId="41" xfId="34" applyFont="1" applyFill="1" applyBorder="1" applyAlignment="1" applyProtection="1">
      <alignment horizontal="distributed" vertical="center" shrinkToFit="1"/>
    </xf>
    <xf numFmtId="0" fontId="44" fillId="0" borderId="14" xfId="0" applyFont="1" applyBorder="1" applyAlignment="1">
      <alignment horizontal="distributed" vertical="center" shrinkToFit="1"/>
    </xf>
    <xf numFmtId="0" fontId="44" fillId="0" borderId="13" xfId="0" applyFont="1" applyBorder="1" applyAlignment="1">
      <alignment horizontal="distributed" vertical="center" shrinkToFit="1"/>
    </xf>
    <xf numFmtId="0" fontId="44" fillId="0" borderId="52" xfId="0" applyFont="1" applyBorder="1" applyAlignment="1">
      <alignment horizontal="distributed" vertical="center" shrinkToFit="1"/>
    </xf>
    <xf numFmtId="38" fontId="5" fillId="0" borderId="18" xfId="34" applyFont="1" applyFill="1" applyBorder="1" applyAlignment="1" applyProtection="1">
      <alignment horizontal="distributed" vertical="center" shrinkToFit="1"/>
    </xf>
    <xf numFmtId="38" fontId="5" fillId="0" borderId="42" xfId="34" applyFont="1" applyFill="1" applyBorder="1" applyAlignment="1" applyProtection="1">
      <alignment horizontal="distributed" vertical="center" shrinkToFit="1"/>
    </xf>
    <xf numFmtId="38" fontId="5" fillId="0" borderId="12" xfId="34" applyFont="1" applyFill="1" applyBorder="1" applyAlignment="1" applyProtection="1">
      <alignment horizontal="distributed" vertical="center" shrinkToFit="1"/>
    </xf>
    <xf numFmtId="38" fontId="5" fillId="0" borderId="15" xfId="34" applyFont="1" applyFill="1" applyBorder="1" applyAlignment="1" applyProtection="1">
      <alignment horizontal="distributed" vertical="center" shrinkToFit="1"/>
    </xf>
    <xf numFmtId="38" fontId="5" fillId="0" borderId="44" xfId="34" applyFont="1" applyFill="1" applyBorder="1" applyAlignment="1" applyProtection="1">
      <alignment horizontal="distributed" vertical="center" shrinkToFit="1"/>
    </xf>
    <xf numFmtId="38" fontId="51" fillId="0" borderId="14" xfId="34" applyFont="1" applyFill="1" applyBorder="1" applyAlignment="1" applyProtection="1">
      <alignment horizontal="right" vertical="center" shrinkToFit="1"/>
    </xf>
    <xf numFmtId="38" fontId="37" fillId="0" borderId="0" xfId="34" applyFont="1" applyFill="1" applyAlignment="1" applyProtection="1">
      <alignment vertical="center" shrinkToFit="1"/>
    </xf>
    <xf numFmtId="38" fontId="57" fillId="0" borderId="0" xfId="34" applyFont="1" applyFill="1" applyAlignment="1" applyProtection="1">
      <alignment vertical="center" shrinkToFit="1"/>
    </xf>
    <xf numFmtId="38" fontId="5" fillId="0" borderId="13" xfId="34" applyFont="1" applyFill="1" applyBorder="1" applyAlignment="1" applyProtection="1">
      <alignment horizontal="center" vertical="center" shrinkToFit="1"/>
    </xf>
    <xf numFmtId="38" fontId="52" fillId="0" borderId="0" xfId="34" applyFont="1" applyFill="1" applyAlignment="1" applyProtection="1">
      <alignment vertical="center" shrinkToFit="1"/>
    </xf>
    <xf numFmtId="38" fontId="58" fillId="0" borderId="0" xfId="34" applyFont="1" applyFill="1" applyAlignment="1" applyProtection="1">
      <alignment vertical="center" shrinkToFit="1"/>
    </xf>
    <xf numFmtId="38" fontId="51" fillId="0" borderId="0" xfId="34" applyFont="1" applyFill="1" applyAlignment="1" applyProtection="1">
      <alignment vertical="center" shrinkToFit="1"/>
    </xf>
    <xf numFmtId="38" fontId="5" fillId="0" borderId="13" xfId="34" applyFont="1" applyFill="1" applyBorder="1" applyAlignment="1" applyProtection="1">
      <alignment horizontal="left" vertical="center" shrinkToFit="1"/>
    </xf>
    <xf numFmtId="38" fontId="5" fillId="0" borderId="15" xfId="34" applyFont="1" applyFill="1" applyBorder="1" applyAlignment="1" applyProtection="1">
      <alignment horizontal="distributed" vertical="center" wrapText="1" shrinkToFit="1"/>
    </xf>
    <xf numFmtId="38" fontId="34" fillId="0" borderId="18" xfId="34" applyFont="1" applyFill="1" applyBorder="1" applyAlignment="1" applyProtection="1">
      <alignment horizontal="left" vertical="center" shrinkToFit="1"/>
    </xf>
    <xf numFmtId="38" fontId="34" fillId="0" borderId="15" xfId="34" applyFont="1" applyFill="1" applyBorder="1" applyAlignment="1" applyProtection="1">
      <alignment horizontal="left" vertical="center" shrinkToFit="1"/>
    </xf>
    <xf numFmtId="38" fontId="5" fillId="0" borderId="13" xfId="34" applyFont="1" applyFill="1" applyBorder="1" applyAlignment="1" applyProtection="1">
      <alignment vertical="center"/>
    </xf>
    <xf numFmtId="38" fontId="5" fillId="0" borderId="15" xfId="34" applyFont="1" applyFill="1" applyBorder="1" applyAlignment="1" applyProtection="1">
      <alignment horizontal="center" vertical="center" shrinkToFit="1"/>
    </xf>
    <xf numFmtId="38" fontId="41" fillId="23" borderId="53" xfId="34" applyFont="1" applyFill="1" applyBorder="1" applyAlignment="1" applyProtection="1">
      <alignment horizontal="center" vertical="center"/>
    </xf>
    <xf numFmtId="38" fontId="41" fillId="23" borderId="54" xfId="34" applyFont="1" applyFill="1" applyBorder="1" applyAlignment="1" applyProtection="1">
      <alignment horizontal="center" vertical="center"/>
    </xf>
    <xf numFmtId="0" fontId="59" fillId="0" borderId="56" xfId="34" applyNumberFormat="1" applyFont="1" applyFill="1" applyBorder="1" applyAlignment="1" applyProtection="1">
      <alignment horizontal="center" vertical="center"/>
    </xf>
    <xf numFmtId="38" fontId="67" fillId="0" borderId="11" xfId="34" applyFont="1" applyFill="1" applyBorder="1" applyAlignment="1" applyProtection="1">
      <alignment horizontal="right" vertical="center" shrinkToFit="1"/>
    </xf>
    <xf numFmtId="38" fontId="68" fillId="0" borderId="30" xfId="34" applyFont="1" applyFill="1" applyBorder="1" applyAlignment="1" applyProtection="1">
      <alignment horizontal="right" vertical="center" shrinkToFit="1"/>
      <protection locked="0"/>
    </xf>
    <xf numFmtId="38" fontId="67" fillId="0" borderId="14" xfId="34" applyFont="1" applyFill="1" applyBorder="1" applyAlignment="1" applyProtection="1">
      <alignment horizontal="right" vertical="center" shrinkToFit="1"/>
    </xf>
    <xf numFmtId="38" fontId="67" fillId="0" borderId="52" xfId="34" applyFont="1" applyFill="1" applyBorder="1" applyAlignment="1" applyProtection="1">
      <alignment horizontal="right" vertical="center" shrinkToFit="1"/>
    </xf>
    <xf numFmtId="38" fontId="65" fillId="0" borderId="11" xfId="34" applyFont="1" applyFill="1" applyBorder="1" applyAlignment="1" applyProtection="1">
      <alignment vertical="center" shrinkToFit="1"/>
    </xf>
    <xf numFmtId="38" fontId="65" fillId="0" borderId="14" xfId="34" applyFont="1" applyFill="1" applyBorder="1" applyAlignment="1" applyProtection="1">
      <alignment vertical="center" shrinkToFit="1"/>
    </xf>
    <xf numFmtId="38" fontId="68" fillId="0" borderId="29" xfId="34" applyFont="1" applyFill="1" applyBorder="1" applyAlignment="1" applyProtection="1">
      <alignment horizontal="right" vertical="center" shrinkToFit="1"/>
    </xf>
    <xf numFmtId="38" fontId="68" fillId="0" borderId="28" xfId="34" applyFont="1" applyFill="1" applyBorder="1" applyAlignment="1" applyProtection="1">
      <alignment horizontal="right" vertical="center" shrinkToFit="1"/>
    </xf>
    <xf numFmtId="38" fontId="65" fillId="0" borderId="14" xfId="0" applyNumberFormat="1" applyFont="1" applyBorder="1" applyAlignment="1">
      <alignment vertical="center" shrinkToFit="1"/>
    </xf>
    <xf numFmtId="38" fontId="65" fillId="0" borderId="52" xfId="0" applyNumberFormat="1" applyFont="1" applyBorder="1" applyAlignment="1">
      <alignment vertical="center" shrinkToFit="1"/>
    </xf>
    <xf numFmtId="38" fontId="68" fillId="0" borderId="65" xfId="34" applyFont="1" applyFill="1" applyBorder="1" applyAlignment="1" applyProtection="1">
      <alignment horizontal="right" vertical="center" shrinkToFit="1"/>
    </xf>
    <xf numFmtId="38" fontId="68" fillId="0" borderId="16" xfId="34" applyFont="1" applyFill="1" applyBorder="1" applyAlignment="1" applyProtection="1">
      <alignment horizontal="right" vertical="center" shrinkToFit="1"/>
    </xf>
    <xf numFmtId="38" fontId="67" fillId="0" borderId="21" xfId="34" applyFont="1" applyFill="1" applyBorder="1" applyAlignment="1" applyProtection="1">
      <alignment horizontal="right" vertical="center" shrinkToFit="1"/>
    </xf>
    <xf numFmtId="38" fontId="67" fillId="0" borderId="17" xfId="34" applyFont="1" applyFill="1" applyBorder="1" applyAlignment="1" applyProtection="1">
      <alignment horizontal="right" vertical="center" shrinkToFit="1"/>
    </xf>
    <xf numFmtId="38" fontId="67" fillId="0" borderId="43" xfId="34" applyFont="1" applyFill="1" applyBorder="1" applyAlignment="1" applyProtection="1">
      <alignment horizontal="right" vertical="center" shrinkToFit="1"/>
    </xf>
    <xf numFmtId="38" fontId="68" fillId="0" borderId="45" xfId="34" applyFont="1" applyFill="1" applyBorder="1" applyAlignment="1" applyProtection="1">
      <alignment horizontal="right" vertical="center" shrinkToFit="1"/>
    </xf>
    <xf numFmtId="38" fontId="68" fillId="0" borderId="17" xfId="34" applyFont="1" applyFill="1" applyBorder="1" applyAlignment="1" applyProtection="1">
      <alignment horizontal="right" vertical="center" shrinkToFit="1"/>
    </xf>
    <xf numFmtId="38" fontId="68" fillId="0" borderId="30" xfId="34" applyFont="1" applyFill="1" applyBorder="1" applyAlignment="1" applyProtection="1">
      <alignment horizontal="right" vertical="center" shrinkToFit="1"/>
    </xf>
    <xf numFmtId="38" fontId="68" fillId="0" borderId="43" xfId="34" applyFont="1" applyFill="1" applyBorder="1" applyAlignment="1" applyProtection="1">
      <alignment horizontal="right" vertical="center" shrinkToFit="1"/>
    </xf>
    <xf numFmtId="38" fontId="68" fillId="0" borderId="21" xfId="34" applyFont="1" applyFill="1" applyBorder="1" applyAlignment="1" applyProtection="1">
      <alignment horizontal="right" vertical="center" shrinkToFit="1"/>
      <protection locked="0"/>
    </xf>
    <xf numFmtId="38" fontId="5" fillId="0" borderId="18" xfId="34" applyFont="1" applyFill="1" applyBorder="1" applyAlignment="1" applyProtection="1">
      <alignment horizontal="center" vertical="center" shrinkToFit="1"/>
    </xf>
    <xf numFmtId="38" fontId="65" fillId="0" borderId="11" xfId="0" applyNumberFormat="1" applyFont="1" applyBorder="1" applyAlignment="1">
      <alignment vertical="center" shrinkToFit="1"/>
    </xf>
    <xf numFmtId="38" fontId="70" fillId="0" borderId="73" xfId="34" applyFont="1" applyFill="1" applyBorder="1" applyAlignment="1" applyProtection="1">
      <alignment horizontal="right" vertical="center" shrinkToFit="1"/>
    </xf>
    <xf numFmtId="38" fontId="70" fillId="0" borderId="65" xfId="34" applyFont="1" applyFill="1" applyBorder="1" applyAlignment="1" applyProtection="1">
      <alignment horizontal="right" vertical="center" shrinkToFit="1"/>
    </xf>
    <xf numFmtId="38" fontId="70" fillId="0" borderId="30" xfId="34" applyFont="1" applyFill="1" applyBorder="1" applyAlignment="1" applyProtection="1">
      <alignment horizontal="right" vertical="center" shrinkToFit="1"/>
    </xf>
    <xf numFmtId="38" fontId="70" fillId="0" borderId="45" xfId="34" applyFont="1" applyFill="1" applyBorder="1" applyAlignment="1" applyProtection="1">
      <alignment horizontal="right" vertical="center" shrinkToFit="1"/>
    </xf>
    <xf numFmtId="38" fontId="70" fillId="0" borderId="17" xfId="34" applyFont="1" applyFill="1" applyBorder="1" applyAlignment="1" applyProtection="1">
      <alignment horizontal="right" vertical="center" shrinkToFit="1"/>
    </xf>
    <xf numFmtId="38" fontId="70" fillId="0" borderId="21" xfId="34" applyFont="1" applyFill="1" applyBorder="1" applyAlignment="1" applyProtection="1">
      <alignment horizontal="right" vertical="center" shrinkToFit="1"/>
    </xf>
    <xf numFmtId="38" fontId="70" fillId="0" borderId="43" xfId="34" applyFont="1" applyFill="1" applyBorder="1" applyAlignment="1" applyProtection="1">
      <alignment horizontal="right" vertical="center" shrinkToFit="1"/>
    </xf>
    <xf numFmtId="38" fontId="68" fillId="0" borderId="21" xfId="34" applyFont="1" applyFill="1" applyBorder="1" applyAlignment="1" applyProtection="1">
      <alignment horizontal="right" vertical="center" shrinkToFit="1"/>
    </xf>
    <xf numFmtId="38" fontId="72" fillId="0" borderId="14" xfId="34" applyFont="1" applyFill="1" applyBorder="1" applyAlignment="1" applyProtection="1">
      <alignment horizontal="right" vertical="center" shrinkToFit="1"/>
    </xf>
    <xf numFmtId="38" fontId="73" fillId="0" borderId="16" xfId="34" applyFont="1" applyFill="1" applyBorder="1" applyAlignment="1" applyProtection="1">
      <alignment vertical="center" shrinkToFit="1"/>
    </xf>
    <xf numFmtId="38" fontId="68" fillId="0" borderId="16" xfId="34" applyFont="1" applyFill="1" applyBorder="1" applyAlignment="1" applyProtection="1">
      <alignment vertical="center" shrinkToFit="1"/>
    </xf>
    <xf numFmtId="38" fontId="69" fillId="0" borderId="14" xfId="34" applyFont="1" applyFill="1" applyBorder="1" applyAlignment="1" applyProtection="1">
      <alignment vertical="center" shrinkToFit="1"/>
    </xf>
    <xf numFmtId="38" fontId="73" fillId="0" borderId="29" xfId="34" applyFont="1" applyFill="1" applyBorder="1" applyAlignment="1" applyProtection="1">
      <alignment vertical="center" shrinkToFit="1"/>
    </xf>
    <xf numFmtId="38" fontId="69" fillId="0" borderId="14" xfId="0" applyNumberFormat="1" applyFont="1" applyBorder="1" applyAlignment="1">
      <alignment vertical="center" shrinkToFit="1"/>
    </xf>
    <xf numFmtId="38" fontId="73" fillId="0" borderId="28" xfId="34" applyFont="1" applyFill="1" applyBorder="1" applyAlignment="1" applyProtection="1">
      <alignment vertical="center" shrinkToFit="1"/>
    </xf>
    <xf numFmtId="38" fontId="68" fillId="0" borderId="28" xfId="34" applyFont="1" applyFill="1" applyBorder="1" applyAlignment="1" applyProtection="1">
      <alignment vertical="center" shrinkToFit="1"/>
    </xf>
    <xf numFmtId="38" fontId="68" fillId="0" borderId="29" xfId="34" applyFont="1" applyFill="1" applyBorder="1" applyAlignment="1" applyProtection="1">
      <alignment vertical="center" shrinkToFit="1"/>
    </xf>
    <xf numFmtId="38" fontId="72" fillId="0" borderId="17" xfId="34" applyFont="1" applyFill="1" applyBorder="1" applyAlignment="1" applyProtection="1">
      <alignment horizontal="right" vertical="center" shrinkToFit="1"/>
    </xf>
    <xf numFmtId="38" fontId="74" fillId="0" borderId="16" xfId="34" applyFont="1" applyFill="1" applyBorder="1" applyAlignment="1" applyProtection="1">
      <alignment horizontal="right" vertical="center" shrinkToFit="1"/>
    </xf>
    <xf numFmtId="38" fontId="73" fillId="0" borderId="17" xfId="34" applyFont="1" applyFill="1" applyBorder="1" applyAlignment="1" applyProtection="1">
      <alignment vertical="center" shrinkToFit="1"/>
    </xf>
    <xf numFmtId="0" fontId="1" fillId="0" borderId="14" xfId="0" applyFont="1" applyBorder="1" applyAlignment="1">
      <alignment horizontal="left" vertical="center"/>
    </xf>
    <xf numFmtId="38" fontId="34" fillId="0" borderId="0" xfId="34" applyFont="1" applyFill="1" applyBorder="1" applyAlignment="1" applyProtection="1">
      <alignment vertical="center" shrinkToFit="1"/>
    </xf>
    <xf numFmtId="38" fontId="15" fillId="0" borderId="74" xfId="34" applyFont="1" applyFill="1" applyBorder="1" applyAlignment="1" applyProtection="1">
      <alignment vertical="center" shrinkToFit="1"/>
    </xf>
    <xf numFmtId="38" fontId="65" fillId="0" borderId="14" xfId="34" applyFont="1" applyBorder="1" applyAlignment="1" applyProtection="1">
      <alignment vertical="center" shrinkToFit="1"/>
    </xf>
    <xf numFmtId="38" fontId="65" fillId="0" borderId="11" xfId="34" applyFont="1" applyBorder="1" applyAlignment="1" applyProtection="1">
      <alignment vertical="center" shrinkToFit="1"/>
    </xf>
    <xf numFmtId="38" fontId="68" fillId="0" borderId="73" xfId="34" applyFont="1" applyFill="1" applyBorder="1" applyAlignment="1" applyProtection="1">
      <alignment horizontal="right" vertical="center" shrinkToFit="1"/>
    </xf>
    <xf numFmtId="38" fontId="68" fillId="0" borderId="17" xfId="34" applyFont="1" applyFill="1" applyBorder="1" applyAlignment="1" applyProtection="1">
      <alignment vertical="center" shrinkToFit="1"/>
    </xf>
    <xf numFmtId="38" fontId="72" fillId="0" borderId="11" xfId="34" applyFont="1" applyFill="1" applyBorder="1" applyAlignment="1" applyProtection="1">
      <alignment horizontal="right" vertical="center" shrinkToFit="1"/>
    </xf>
    <xf numFmtId="38" fontId="5" fillId="0" borderId="11" xfId="34" applyFont="1" applyFill="1" applyBorder="1" applyAlignment="1" applyProtection="1">
      <alignment vertical="center"/>
    </xf>
    <xf numFmtId="38" fontId="5" fillId="0" borderId="10" xfId="34" applyFont="1" applyFill="1" applyBorder="1" applyAlignment="1" applyProtection="1">
      <alignment vertical="center"/>
    </xf>
    <xf numFmtId="38" fontId="31" fillId="0" borderId="26" xfId="34" applyFont="1" applyFill="1" applyBorder="1" applyAlignment="1" applyProtection="1">
      <alignment vertical="center" wrapText="1"/>
    </xf>
    <xf numFmtId="38" fontId="72" fillId="0" borderId="10" xfId="34" applyFont="1" applyFill="1" applyBorder="1" applyAlignment="1" applyProtection="1">
      <alignment horizontal="distributed" vertical="center" shrinkToFit="1"/>
    </xf>
    <xf numFmtId="38" fontId="51" fillId="0" borderId="0" xfId="34" applyFont="1" applyFill="1" applyBorder="1" applyAlignment="1" applyProtection="1">
      <alignment vertical="center" shrinkToFit="1"/>
    </xf>
    <xf numFmtId="38" fontId="37" fillId="0" borderId="0" xfId="34" applyFont="1" applyFill="1" applyBorder="1" applyAlignment="1" applyProtection="1">
      <alignment vertical="center" shrinkToFit="1"/>
    </xf>
    <xf numFmtId="38" fontId="68" fillId="0" borderId="21" xfId="34" applyFont="1" applyFill="1" applyBorder="1" applyAlignment="1" applyProtection="1">
      <alignment vertical="center" shrinkToFit="1"/>
    </xf>
    <xf numFmtId="38" fontId="68" fillId="0" borderId="30" xfId="34" applyFont="1" applyFill="1" applyBorder="1" applyAlignment="1" applyProtection="1">
      <alignment vertical="center" shrinkToFit="1"/>
      <protection locked="0"/>
    </xf>
    <xf numFmtId="38" fontId="68" fillId="0" borderId="76" xfId="34" applyFont="1" applyFill="1" applyBorder="1" applyAlignment="1" applyProtection="1">
      <alignment horizontal="right" vertical="center" shrinkToFit="1"/>
      <protection locked="0"/>
    </xf>
    <xf numFmtId="38" fontId="67" fillId="0" borderId="0" xfId="34" applyFont="1" applyFill="1" applyAlignment="1" applyProtection="1">
      <alignment vertical="center" shrinkToFit="1"/>
    </xf>
    <xf numFmtId="38" fontId="72" fillId="0" borderId="0" xfId="34" applyFont="1" applyFill="1" applyAlignment="1" applyProtection="1">
      <alignment vertical="center" shrinkToFit="1"/>
    </xf>
    <xf numFmtId="38" fontId="65" fillId="0" borderId="0" xfId="34" applyFont="1" applyFill="1" applyAlignment="1" applyProtection="1">
      <alignment vertical="center" shrinkToFit="1"/>
    </xf>
    <xf numFmtId="38" fontId="69" fillId="0" borderId="0" xfId="34" applyFont="1" applyFill="1" applyAlignment="1" applyProtection="1">
      <alignment vertical="center" shrinkToFit="1"/>
    </xf>
    <xf numFmtId="38" fontId="53" fillId="0" borderId="32" xfId="28" applyNumberFormat="1" applyFont="1" applyBorder="1" applyAlignment="1" applyProtection="1">
      <alignment vertical="center"/>
    </xf>
    <xf numFmtId="38" fontId="53" fillId="0" borderId="32" xfId="34" applyFont="1" applyBorder="1" applyAlignment="1" applyProtection="1">
      <alignment vertical="center"/>
    </xf>
    <xf numFmtId="38" fontId="71" fillId="0" borderId="13" xfId="34" applyFont="1" applyFill="1" applyBorder="1" applyAlignment="1" applyProtection="1">
      <alignment horizontal="distributed" vertical="center" shrinkToFit="1"/>
    </xf>
    <xf numFmtId="38" fontId="7" fillId="0" borderId="10" xfId="34" applyFont="1" applyFill="1" applyBorder="1" applyAlignment="1" applyProtection="1">
      <alignment horizontal="left" vertical="center" shrinkToFit="1"/>
    </xf>
    <xf numFmtId="38" fontId="37" fillId="0" borderId="0" xfId="34" applyFont="1" applyBorder="1" applyAlignment="1" applyProtection="1">
      <alignment horizontal="left" vertical="center"/>
    </xf>
    <xf numFmtId="38" fontId="75" fillId="0" borderId="0" xfId="34" applyFont="1" applyBorder="1" applyAlignment="1" applyProtection="1">
      <alignment horizontal="right" vertical="center"/>
    </xf>
    <xf numFmtId="38" fontId="75" fillId="0" borderId="0" xfId="34" applyFont="1" applyBorder="1" applyAlignment="1" applyProtection="1">
      <alignment vertical="center"/>
    </xf>
    <xf numFmtId="5" fontId="37" fillId="0" borderId="0" xfId="34" applyNumberFormat="1" applyFont="1" applyBorder="1" applyAlignment="1" applyProtection="1">
      <alignment vertical="center"/>
    </xf>
    <xf numFmtId="5" fontId="39" fillId="0" borderId="0" xfId="34" applyNumberFormat="1" applyFont="1" applyBorder="1" applyAlignment="1" applyProtection="1">
      <alignment vertical="center"/>
    </xf>
    <xf numFmtId="5" fontId="37" fillId="0" borderId="0" xfId="34" applyNumberFormat="1" applyFont="1" applyBorder="1" applyAlignment="1" applyProtection="1">
      <alignment horizontal="left" vertical="center"/>
    </xf>
    <xf numFmtId="5" fontId="39" fillId="0" borderId="0" xfId="34" applyNumberFormat="1" applyFont="1" applyBorder="1" applyAlignment="1" applyProtection="1">
      <alignment horizontal="center" vertical="center"/>
    </xf>
    <xf numFmtId="38" fontId="39" fillId="0" borderId="0" xfId="34" applyFont="1" applyBorder="1" applyAlignment="1" applyProtection="1">
      <alignment vertical="center"/>
    </xf>
    <xf numFmtId="38" fontId="41" fillId="24" borderId="35" xfId="34" applyFont="1" applyFill="1" applyBorder="1" applyAlignment="1" applyProtection="1">
      <alignment horizontal="center" vertical="center"/>
    </xf>
    <xf numFmtId="38" fontId="34" fillId="0" borderId="14" xfId="34" applyFont="1" applyFill="1" applyBorder="1" applyAlignment="1" applyProtection="1">
      <alignment horizontal="right" vertical="center" shrinkToFit="1"/>
    </xf>
    <xf numFmtId="38" fontId="73" fillId="0" borderId="30" xfId="34" applyFont="1" applyFill="1" applyBorder="1" applyAlignment="1" applyProtection="1">
      <alignment vertical="center" shrinkToFit="1"/>
    </xf>
    <xf numFmtId="38" fontId="50" fillId="0" borderId="30" xfId="34" applyFont="1" applyFill="1" applyBorder="1" applyAlignment="1" applyProtection="1">
      <alignment vertical="center" shrinkToFit="1"/>
    </xf>
    <xf numFmtId="38" fontId="50" fillId="0" borderId="21" xfId="34" applyFont="1" applyFill="1" applyBorder="1" applyAlignment="1" applyProtection="1">
      <alignment vertical="center" shrinkToFit="1"/>
    </xf>
    <xf numFmtId="38" fontId="53" fillId="0" borderId="30" xfId="34" applyFont="1" applyFill="1" applyBorder="1" applyAlignment="1" applyProtection="1">
      <alignment horizontal="right" vertical="center" shrinkToFit="1"/>
    </xf>
    <xf numFmtId="38" fontId="73" fillId="0" borderId="21" xfId="34" applyFont="1" applyFill="1" applyBorder="1" applyAlignment="1" applyProtection="1">
      <alignment vertical="center" shrinkToFit="1"/>
    </xf>
    <xf numFmtId="38" fontId="76" fillId="0" borderId="13" xfId="34" applyFont="1" applyFill="1" applyBorder="1" applyAlignment="1" applyProtection="1">
      <alignment horizontal="distributed" vertical="center" wrapText="1" shrinkToFit="1"/>
    </xf>
    <xf numFmtId="38" fontId="67" fillId="0" borderId="14" xfId="34" applyFont="1" applyFill="1" applyBorder="1" applyAlignment="1" applyProtection="1">
      <alignment horizontal="center" vertical="center" shrinkToFit="1"/>
    </xf>
    <xf numFmtId="38" fontId="34" fillId="0" borderId="77" xfId="34" applyFont="1" applyFill="1" applyBorder="1" applyAlignment="1" applyProtection="1">
      <alignment horizontal="distributed" vertical="center" shrinkToFit="1"/>
    </xf>
    <xf numFmtId="38" fontId="14" fillId="0" borderId="78" xfId="34" applyFont="1" applyFill="1" applyBorder="1" applyAlignment="1" applyProtection="1">
      <alignment horizontal="right" vertical="center" shrinkToFit="1"/>
    </xf>
    <xf numFmtId="38" fontId="67" fillId="0" borderId="17" xfId="34" quotePrefix="1" applyFont="1" applyFill="1" applyBorder="1" applyAlignment="1" applyProtection="1">
      <alignment horizontal="center" vertical="center" shrinkToFit="1"/>
    </xf>
    <xf numFmtId="49" fontId="67" fillId="0" borderId="14" xfId="34" applyNumberFormat="1" applyFont="1" applyFill="1" applyBorder="1" applyAlignment="1" applyProtection="1">
      <alignment horizontal="right" vertical="center" shrinkToFit="1"/>
    </xf>
    <xf numFmtId="38" fontId="34" fillId="0" borderId="14" xfId="34" applyFont="1" applyFill="1" applyBorder="1" applyAlignment="1" applyProtection="1">
      <alignment horizontal="left" vertical="center" shrinkToFit="1"/>
    </xf>
    <xf numFmtId="38" fontId="67" fillId="0" borderId="17" xfId="34" applyFont="1" applyFill="1" applyBorder="1" applyAlignment="1" applyProtection="1">
      <alignment horizontal="center" vertical="center" shrinkToFit="1"/>
    </xf>
    <xf numFmtId="38" fontId="71" fillId="0" borderId="20" xfId="34" applyFont="1" applyFill="1" applyBorder="1" applyAlignment="1" applyProtection="1">
      <alignment horizontal="distributed" vertical="center" wrapText="1" shrinkToFit="1"/>
    </xf>
    <xf numFmtId="38" fontId="68" fillId="0" borderId="17" xfId="34" applyFont="1" applyFill="1" applyBorder="1" applyAlignment="1" applyProtection="1">
      <alignment horizontal="right" vertical="center" shrinkToFit="1"/>
      <protection locked="0"/>
    </xf>
    <xf numFmtId="0" fontId="0" fillId="0" borderId="11" xfId="0" applyBorder="1" applyAlignment="1">
      <alignment horizontal="distributed" vertical="center" shrinkToFit="1"/>
    </xf>
    <xf numFmtId="0" fontId="0" fillId="0" borderId="14" xfId="0" applyBorder="1" applyAlignment="1">
      <alignment horizontal="distributed" vertical="center" shrinkToFit="1"/>
    </xf>
    <xf numFmtId="0" fontId="0" fillId="0" borderId="13" xfId="0" applyBorder="1" applyAlignment="1">
      <alignment horizontal="distributed" vertical="center" shrinkToFit="1"/>
    </xf>
    <xf numFmtId="38" fontId="79" fillId="0" borderId="0" xfId="34" applyFont="1" applyFill="1" applyAlignment="1" applyProtection="1">
      <alignment vertical="center" shrinkToFit="1"/>
    </xf>
    <xf numFmtId="38" fontId="79" fillId="0" borderId="0" xfId="34" applyFont="1" applyFill="1" applyBorder="1" applyAlignment="1" applyProtection="1">
      <alignment vertical="center" shrinkToFit="1"/>
    </xf>
    <xf numFmtId="38" fontId="63" fillId="0" borderId="26" xfId="34" applyFont="1" applyFill="1" applyBorder="1" applyAlignment="1" applyProtection="1">
      <alignment horizontal="center" vertical="center" textRotation="255" wrapText="1"/>
    </xf>
    <xf numFmtId="38" fontId="63" fillId="0" borderId="26" xfId="34" applyFont="1" applyFill="1" applyBorder="1" applyAlignment="1" applyProtection="1">
      <alignment horizontal="center" vertical="center" textRotation="255" wrapText="1" shrinkToFit="1"/>
    </xf>
    <xf numFmtId="38" fontId="49" fillId="0" borderId="26" xfId="34" applyFont="1" applyFill="1" applyBorder="1" applyAlignment="1" applyProtection="1">
      <alignment horizontal="center" vertical="center" textRotation="255" wrapText="1" shrinkToFit="1"/>
    </xf>
    <xf numFmtId="38" fontId="68" fillId="0" borderId="30" xfId="34" applyFont="1" applyFill="1" applyBorder="1" applyAlignment="1" applyProtection="1">
      <alignment vertical="center" shrinkToFit="1"/>
    </xf>
    <xf numFmtId="38" fontId="5" fillId="0" borderId="79" xfId="34" applyFont="1" applyFill="1" applyBorder="1" applyAlignment="1" applyProtection="1">
      <alignment horizontal="distributed" vertical="center" shrinkToFit="1"/>
    </xf>
    <xf numFmtId="49" fontId="67" fillId="0" borderId="80" xfId="34" applyNumberFormat="1" applyFont="1" applyFill="1" applyBorder="1" applyAlignment="1" applyProtection="1">
      <alignment horizontal="right" vertical="center" shrinkToFit="1"/>
    </xf>
    <xf numFmtId="38" fontId="68" fillId="0" borderId="81" xfId="34" applyFont="1" applyFill="1" applyBorder="1" applyAlignment="1" applyProtection="1">
      <alignment horizontal="right" vertical="center" shrinkToFit="1"/>
    </xf>
    <xf numFmtId="38" fontId="67" fillId="0" borderId="80" xfId="34" applyFont="1" applyFill="1" applyBorder="1" applyAlignment="1" applyProtection="1">
      <alignment horizontal="right" vertical="center" shrinkToFit="1"/>
    </xf>
    <xf numFmtId="38" fontId="7" fillId="0" borderId="82" xfId="34" applyFont="1" applyFill="1" applyBorder="1" applyAlignment="1" applyProtection="1">
      <alignment horizontal="left" vertical="center" shrinkToFit="1"/>
    </xf>
    <xf numFmtId="38" fontId="68" fillId="0" borderId="83" xfId="34" applyFont="1" applyFill="1" applyBorder="1" applyAlignment="1" applyProtection="1">
      <alignment vertical="center" shrinkToFit="1"/>
    </xf>
    <xf numFmtId="38" fontId="9" fillId="0" borderId="79" xfId="34" applyFont="1" applyFill="1" applyBorder="1" applyAlignment="1" applyProtection="1">
      <alignment horizontal="left" vertical="center" shrinkToFit="1"/>
    </xf>
    <xf numFmtId="38" fontId="67" fillId="0" borderId="83" xfId="34" applyFont="1" applyFill="1" applyBorder="1" applyAlignment="1" applyProtection="1">
      <alignment horizontal="right" vertical="center" shrinkToFit="1"/>
    </xf>
    <xf numFmtId="38" fontId="68" fillId="0" borderId="84" xfId="34" applyFont="1" applyFill="1" applyBorder="1" applyAlignment="1" applyProtection="1">
      <alignment horizontal="right" vertical="center" shrinkToFit="1"/>
    </xf>
    <xf numFmtId="38" fontId="7" fillId="0" borderId="86" xfId="34" applyFont="1" applyFill="1" applyBorder="1" applyAlignment="1" applyProtection="1">
      <alignment horizontal="distributed" vertical="center" shrinkToFit="1"/>
    </xf>
    <xf numFmtId="38" fontId="72" fillId="0" borderId="87" xfId="34" applyFont="1" applyFill="1" applyBorder="1" applyAlignment="1" applyProtection="1">
      <alignment horizontal="right" vertical="center" shrinkToFit="1"/>
    </xf>
    <xf numFmtId="38" fontId="73" fillId="0" borderId="85" xfId="34" applyFont="1" applyFill="1" applyBorder="1" applyAlignment="1" applyProtection="1">
      <alignment vertical="center" shrinkToFit="1"/>
    </xf>
    <xf numFmtId="38" fontId="71" fillId="0" borderId="15" xfId="34" applyFont="1" applyFill="1" applyBorder="1" applyAlignment="1" applyProtection="1">
      <alignment horizontal="distributed" vertical="center" shrinkToFit="1"/>
    </xf>
    <xf numFmtId="38" fontId="76" fillId="0" borderId="13" xfId="34" applyFont="1" applyFill="1" applyBorder="1" applyAlignment="1" applyProtection="1">
      <alignment horizontal="distributed" vertical="distributed" shrinkToFit="1"/>
    </xf>
    <xf numFmtId="38" fontId="67" fillId="0" borderId="14" xfId="34" applyFont="1" applyFill="1" applyBorder="1" applyAlignment="1" applyProtection="1">
      <alignment vertical="center" shrinkToFit="1"/>
    </xf>
    <xf numFmtId="38" fontId="71" fillId="0" borderId="11" xfId="34" applyFont="1" applyFill="1" applyBorder="1" applyAlignment="1" applyProtection="1">
      <alignment horizontal="right" vertical="center" shrinkToFit="1"/>
    </xf>
    <xf numFmtId="38" fontId="65" fillId="25" borderId="66" xfId="34" applyFont="1" applyFill="1" applyBorder="1" applyAlignment="1" applyProtection="1">
      <alignment vertical="center" shrinkToFit="1"/>
    </xf>
    <xf numFmtId="38" fontId="62" fillId="25" borderId="67" xfId="34" applyFont="1" applyFill="1" applyBorder="1" applyAlignment="1" applyProtection="1">
      <alignment horizontal="distributed" vertical="center" shrinkToFit="1"/>
    </xf>
    <xf numFmtId="38" fontId="65" fillId="25" borderId="68" xfId="34" applyFont="1" applyFill="1" applyBorder="1" applyAlignment="1" applyProtection="1">
      <alignment horizontal="right" vertical="center" shrinkToFit="1"/>
    </xf>
    <xf numFmtId="38" fontId="66" fillId="25" borderId="69" xfId="34" applyFont="1" applyFill="1" applyBorder="1" applyAlignment="1" applyProtection="1">
      <alignment horizontal="right" vertical="center" shrinkToFit="1"/>
    </xf>
    <xf numFmtId="38" fontId="62" fillId="25" borderId="70" xfId="34" applyFont="1" applyFill="1" applyBorder="1" applyAlignment="1" applyProtection="1">
      <alignment horizontal="distributed" vertical="center" shrinkToFit="1"/>
    </xf>
    <xf numFmtId="38" fontId="66" fillId="25" borderId="71" xfId="34" applyFont="1" applyFill="1" applyBorder="1" applyAlignment="1" applyProtection="1">
      <alignment horizontal="right" vertical="center" shrinkToFit="1"/>
    </xf>
    <xf numFmtId="38" fontId="69" fillId="25" borderId="70" xfId="34" applyFont="1" applyFill="1" applyBorder="1" applyAlignment="1" applyProtection="1">
      <alignment horizontal="distributed" vertical="center" shrinkToFit="1"/>
    </xf>
    <xf numFmtId="38" fontId="65" fillId="25" borderId="67" xfId="34" applyFont="1" applyFill="1" applyBorder="1" applyAlignment="1" applyProtection="1">
      <alignment horizontal="center" vertical="center" shrinkToFit="1"/>
    </xf>
    <xf numFmtId="38" fontId="65" fillId="25" borderId="72" xfId="34" applyFont="1" applyFill="1" applyBorder="1" applyAlignment="1" applyProtection="1">
      <alignment vertical="center" shrinkToFit="1"/>
    </xf>
    <xf numFmtId="38" fontId="62" fillId="25" borderId="58" xfId="34" applyFont="1" applyFill="1" applyBorder="1" applyAlignment="1" applyProtection="1">
      <alignment horizontal="distributed" vertical="center" shrinkToFit="1"/>
    </xf>
    <xf numFmtId="38" fontId="65" fillId="25" borderId="59" xfId="34" applyFont="1" applyFill="1" applyBorder="1" applyAlignment="1" applyProtection="1">
      <alignment horizontal="right" vertical="center" shrinkToFit="1"/>
    </xf>
    <xf numFmtId="38" fontId="66" fillId="25" borderId="60" xfId="34" applyFont="1" applyFill="1" applyBorder="1" applyAlignment="1" applyProtection="1">
      <alignment horizontal="right" vertical="center" shrinkToFit="1"/>
    </xf>
    <xf numFmtId="38" fontId="62" fillId="25" borderId="63" xfId="34" applyFont="1" applyFill="1" applyBorder="1" applyAlignment="1" applyProtection="1">
      <alignment horizontal="distributed" vertical="center" shrinkToFit="1"/>
    </xf>
    <xf numFmtId="38" fontId="66" fillId="25" borderId="62" xfId="34" applyFont="1" applyFill="1" applyBorder="1" applyAlignment="1" applyProtection="1">
      <alignment horizontal="right" vertical="center" shrinkToFit="1"/>
    </xf>
    <xf numFmtId="38" fontId="69" fillId="25" borderId="63" xfId="34" applyFont="1" applyFill="1" applyBorder="1" applyAlignment="1" applyProtection="1">
      <alignment horizontal="distributed" vertical="center" shrinkToFit="1"/>
    </xf>
    <xf numFmtId="38" fontId="65" fillId="25" borderId="58" xfId="34" applyFont="1" applyFill="1" applyBorder="1" applyAlignment="1" applyProtection="1">
      <alignment horizontal="center" vertical="center" shrinkToFit="1"/>
    </xf>
    <xf numFmtId="38" fontId="69" fillId="25" borderId="67" xfId="34" applyFont="1" applyFill="1" applyBorder="1" applyAlignment="1" applyProtection="1">
      <alignment horizontal="center" vertical="center" shrinkToFit="1"/>
    </xf>
    <xf numFmtId="38" fontId="64" fillId="25" borderId="57" xfId="34" applyFont="1" applyFill="1" applyBorder="1" applyAlignment="1" applyProtection="1">
      <alignment vertical="center" shrinkToFit="1"/>
    </xf>
    <xf numFmtId="38" fontId="62" fillId="25" borderId="58" xfId="34" applyFont="1" applyFill="1" applyBorder="1" applyAlignment="1" applyProtection="1">
      <alignment horizontal="center" vertical="center" shrinkToFit="1"/>
    </xf>
    <xf numFmtId="38" fontId="66" fillId="25" borderId="57" xfId="34" applyFont="1" applyFill="1" applyBorder="1" applyAlignment="1" applyProtection="1">
      <alignment horizontal="right" vertical="center" shrinkToFit="1"/>
    </xf>
    <xf numFmtId="38" fontId="62" fillId="25" borderId="61" xfId="34" applyFont="1" applyFill="1" applyBorder="1" applyAlignment="1" applyProtection="1">
      <alignment horizontal="center" vertical="center" shrinkToFit="1"/>
    </xf>
    <xf numFmtId="38" fontId="65" fillId="25" borderId="62" xfId="34" applyFont="1" applyFill="1" applyBorder="1" applyAlignment="1" applyProtection="1">
      <alignment horizontal="right" vertical="center" shrinkToFit="1"/>
    </xf>
    <xf numFmtId="38" fontId="62" fillId="25" borderId="63" xfId="34" applyFont="1" applyFill="1" applyBorder="1" applyAlignment="1" applyProtection="1">
      <alignment horizontal="center" vertical="center" shrinkToFit="1"/>
    </xf>
    <xf numFmtId="38" fontId="37" fillId="25" borderId="32" xfId="34" applyFont="1" applyFill="1" applyBorder="1" applyAlignment="1" applyProtection="1">
      <alignment horizontal="right" vertical="center"/>
    </xf>
    <xf numFmtId="38" fontId="37" fillId="25" borderId="46" xfId="34" applyFont="1" applyFill="1" applyBorder="1" applyAlignment="1" applyProtection="1">
      <alignment horizontal="right" vertical="center"/>
    </xf>
    <xf numFmtId="38" fontId="37" fillId="25" borderId="37" xfId="34" applyFont="1" applyFill="1" applyBorder="1" applyAlignment="1" applyProtection="1">
      <alignment horizontal="right" vertical="center"/>
    </xf>
    <xf numFmtId="38" fontId="41" fillId="25" borderId="26" xfId="34" applyFont="1" applyFill="1" applyBorder="1" applyAlignment="1" applyProtection="1">
      <alignment horizontal="center" vertical="center"/>
    </xf>
    <xf numFmtId="38" fontId="37" fillId="25" borderId="19" xfId="34" applyFont="1" applyFill="1" applyBorder="1" applyAlignment="1" applyProtection="1">
      <alignment horizontal="right" vertical="center"/>
    </xf>
    <xf numFmtId="38" fontId="54" fillId="26" borderId="19" xfId="34" applyFont="1" applyFill="1" applyBorder="1" applyAlignment="1" applyProtection="1">
      <alignment horizontal="right" vertical="center"/>
    </xf>
    <xf numFmtId="38" fontId="47" fillId="25" borderId="19" xfId="34" applyFont="1" applyFill="1" applyBorder="1" applyAlignment="1" applyProtection="1">
      <alignment horizontal="right" vertical="center"/>
    </xf>
    <xf numFmtId="38" fontId="54" fillId="26" borderId="37" xfId="34" applyFont="1" applyFill="1" applyBorder="1" applyAlignment="1" applyProtection="1">
      <alignment horizontal="right" vertical="center"/>
    </xf>
    <xf numFmtId="38" fontId="77" fillId="0" borderId="14" xfId="34" applyFont="1" applyFill="1" applyBorder="1" applyAlignment="1" applyProtection="1">
      <alignment horizontal="center" vertical="center" shrinkToFit="1"/>
    </xf>
    <xf numFmtId="38" fontId="76" fillId="0" borderId="13" xfId="34" applyFont="1" applyFill="1" applyBorder="1" applyAlignment="1" applyProtection="1">
      <alignment horizontal="distributed" vertical="center" shrinkToFit="1"/>
    </xf>
    <xf numFmtId="38" fontId="63" fillId="0" borderId="22" xfId="34" applyFont="1" applyFill="1" applyBorder="1" applyAlignment="1" applyProtection="1">
      <alignment horizontal="center" vertical="center" textRotation="255" shrinkToFit="1"/>
    </xf>
    <xf numFmtId="38" fontId="77" fillId="0" borderId="14" xfId="34" applyFont="1" applyFill="1" applyBorder="1" applyAlignment="1" applyProtection="1">
      <alignment horizontal="right" vertical="center" shrinkToFit="1"/>
    </xf>
    <xf numFmtId="38" fontId="67" fillId="0" borderId="14" xfId="34" quotePrefix="1" applyFont="1" applyFill="1" applyBorder="1" applyAlignment="1" applyProtection="1">
      <alignment horizontal="center" vertical="center" shrinkToFit="1"/>
    </xf>
    <xf numFmtId="38" fontId="76" fillId="0" borderId="13" xfId="34" applyFont="1" applyFill="1" applyBorder="1" applyAlignment="1" applyProtection="1">
      <alignment horizontal="right" vertical="center" shrinkToFit="1"/>
    </xf>
    <xf numFmtId="38" fontId="68" fillId="0" borderId="23" xfId="34" applyFont="1" applyFill="1" applyBorder="1" applyAlignment="1" applyProtection="1">
      <alignment horizontal="right" vertical="center" shrinkToFit="1"/>
    </xf>
    <xf numFmtId="38" fontId="80" fillId="0" borderId="0" xfId="34" applyFont="1" applyFill="1" applyAlignment="1" applyProtection="1">
      <alignment vertical="center" shrinkToFit="1"/>
    </xf>
    <xf numFmtId="38" fontId="81" fillId="0" borderId="0" xfId="34" applyFont="1" applyFill="1" applyAlignment="1" applyProtection="1">
      <alignment vertical="center" shrinkToFit="1"/>
    </xf>
    <xf numFmtId="38" fontId="71" fillId="0" borderId="13" xfId="34" applyFont="1" applyFill="1" applyBorder="1" applyAlignment="1" applyProtection="1">
      <alignment horizontal="distributed" vertical="distributed" shrinkToFit="1"/>
    </xf>
    <xf numFmtId="181" fontId="59" fillId="0" borderId="55" xfId="34" applyNumberFormat="1" applyFont="1" applyFill="1" applyBorder="1" applyAlignment="1" applyProtection="1">
      <alignment horizontal="center" vertical="center" shrinkToFit="1"/>
      <protection locked="0"/>
    </xf>
    <xf numFmtId="0" fontId="82" fillId="0" borderId="0" xfId="34" applyNumberFormat="1" applyFont="1" applyFill="1" applyAlignment="1" applyProtection="1">
      <alignment horizontal="right" vertical="center"/>
    </xf>
    <xf numFmtId="38" fontId="67" fillId="0" borderId="52" xfId="34" applyFont="1" applyFill="1" applyBorder="1" applyAlignment="1" applyProtection="1">
      <alignment horizontal="center" vertical="center" shrinkToFit="1"/>
    </xf>
    <xf numFmtId="38" fontId="68" fillId="0" borderId="64" xfId="34" applyFont="1" applyFill="1" applyBorder="1" applyAlignment="1" applyProtection="1">
      <alignment horizontal="right" vertical="center" shrinkToFit="1"/>
    </xf>
    <xf numFmtId="38" fontId="5" fillId="0" borderId="79" xfId="34" applyFont="1" applyFill="1" applyBorder="1" applyAlignment="1" applyProtection="1">
      <alignment horizontal="distributed" vertical="center" wrapText="1" shrinkToFit="1"/>
    </xf>
    <xf numFmtId="38" fontId="83" fillId="0" borderId="0" xfId="34" applyFont="1" applyFill="1" applyAlignment="1" applyProtection="1">
      <alignment horizontal="right" vertical="center"/>
    </xf>
    <xf numFmtId="38" fontId="71" fillId="0" borderId="13" xfId="34" applyFont="1" applyFill="1" applyBorder="1" applyAlignment="1" applyProtection="1">
      <alignment horizontal="distributed" vertical="center" wrapText="1" shrinkToFit="1"/>
    </xf>
    <xf numFmtId="38" fontId="68" fillId="0" borderId="83" xfId="34" applyFont="1" applyFill="1" applyBorder="1" applyAlignment="1" applyProtection="1">
      <alignment horizontal="right" vertical="center" shrinkToFit="1"/>
      <protection locked="0"/>
    </xf>
    <xf numFmtId="38" fontId="68" fillId="0" borderId="21" xfId="34" applyFont="1" applyFill="1" applyBorder="1" applyAlignment="1" applyProtection="1">
      <alignment vertical="center" shrinkToFit="1"/>
      <protection locked="0"/>
    </xf>
    <xf numFmtId="38" fontId="5" fillId="0" borderId="15" xfId="34" applyFont="1" applyFill="1" applyBorder="1" applyAlignment="1" applyProtection="1">
      <alignment horizontal="distributed" vertical="center" wrapText="1"/>
    </xf>
    <xf numFmtId="38" fontId="67" fillId="0" borderId="11" xfId="34" applyFont="1" applyFill="1" applyBorder="1" applyAlignment="1" applyProtection="1">
      <alignment horizontal="center" vertical="center" shrinkToFit="1"/>
    </xf>
    <xf numFmtId="38" fontId="5" fillId="0" borderId="13" xfId="34" applyFont="1" applyFill="1" applyBorder="1" applyAlignment="1" applyProtection="1">
      <alignment horizontal="distributed" vertical="center" wrapText="1" shrinkToFit="1"/>
    </xf>
    <xf numFmtId="38" fontId="71" fillId="0" borderId="79" xfId="34" applyFont="1" applyFill="1" applyBorder="1" applyAlignment="1" applyProtection="1">
      <alignment horizontal="distributed" vertical="center" wrapText="1" shrinkToFit="1"/>
    </xf>
    <xf numFmtId="38" fontId="51" fillId="0" borderId="14" xfId="34" applyFont="1" applyFill="1" applyBorder="1" applyAlignment="1" applyProtection="1">
      <alignment horizontal="center" vertical="center" shrinkToFit="1"/>
    </xf>
    <xf numFmtId="38" fontId="68" fillId="0" borderId="14" xfId="34" applyFont="1" applyFill="1" applyBorder="1" applyAlignment="1" applyProtection="1">
      <alignment horizontal="right" vertical="center" shrinkToFit="1"/>
      <protection locked="0"/>
    </xf>
    <xf numFmtId="38" fontId="9" fillId="0" borderId="15" xfId="34" applyFont="1" applyFill="1" applyBorder="1" applyAlignment="1" applyProtection="1">
      <alignment horizontal="center" vertical="center" shrinkToFit="1"/>
    </xf>
    <xf numFmtId="38" fontId="68" fillId="0" borderId="14" xfId="34" applyFont="1" applyFill="1" applyBorder="1" applyAlignment="1" applyProtection="1">
      <alignment horizontal="right" vertical="center" shrinkToFit="1"/>
    </xf>
    <xf numFmtId="38" fontId="15" fillId="0" borderId="0" xfId="34" applyFont="1" applyFill="1" applyAlignment="1" applyProtection="1">
      <alignment vertical="center" shrinkToFit="1"/>
    </xf>
    <xf numFmtId="38" fontId="4" fillId="0" borderId="0" xfId="34" applyFont="1" applyFill="1" applyAlignment="1" applyProtection="1">
      <alignment vertical="center" shrinkToFit="1"/>
    </xf>
    <xf numFmtId="0" fontId="59" fillId="0" borderId="0" xfId="46" applyFont="1" applyAlignment="1">
      <alignment vertical="center"/>
    </xf>
    <xf numFmtId="0" fontId="4" fillId="0" borderId="0" xfId="46" applyFont="1" applyAlignment="1">
      <alignment vertical="center"/>
    </xf>
    <xf numFmtId="0" fontId="86" fillId="0" borderId="0" xfId="46" applyFont="1" applyAlignment="1">
      <alignment vertical="center"/>
    </xf>
    <xf numFmtId="0" fontId="87" fillId="0" borderId="0" xfId="46" applyFont="1" applyAlignment="1">
      <alignment vertical="center"/>
    </xf>
    <xf numFmtId="0" fontId="88" fillId="0" borderId="0" xfId="46" applyFont="1" applyAlignment="1">
      <alignment horizontal="center" vertical="center"/>
    </xf>
    <xf numFmtId="0" fontId="89" fillId="0" borderId="0" xfId="46" applyFont="1" applyAlignment="1">
      <alignment vertical="center" wrapText="1"/>
    </xf>
    <xf numFmtId="0" fontId="88" fillId="0" borderId="0" xfId="46" applyFont="1" applyAlignment="1">
      <alignment vertical="center"/>
    </xf>
    <xf numFmtId="0" fontId="90" fillId="0" borderId="0" xfId="46" applyFont="1" applyAlignment="1">
      <alignment vertical="center"/>
    </xf>
    <xf numFmtId="0" fontId="89" fillId="0" borderId="0" xfId="46" applyFont="1" applyAlignment="1">
      <alignment vertical="center"/>
    </xf>
    <xf numFmtId="0" fontId="89" fillId="0" borderId="0" xfId="46" applyFont="1" applyAlignment="1">
      <alignment vertical="center" shrinkToFit="1"/>
    </xf>
    <xf numFmtId="0" fontId="89" fillId="0" borderId="0" xfId="46" applyFont="1"/>
    <xf numFmtId="0" fontId="57" fillId="0" borderId="0" xfId="46" applyFont="1" applyAlignment="1">
      <alignment vertical="center"/>
    </xf>
    <xf numFmtId="0" fontId="41" fillId="0" borderId="0" xfId="46" applyFont="1" applyAlignment="1">
      <alignment horizontal="center" vertical="center"/>
    </xf>
    <xf numFmtId="0" fontId="1" fillId="0" borderId="0" xfId="46" applyAlignment="1">
      <alignment vertical="center" wrapText="1"/>
    </xf>
    <xf numFmtId="0" fontId="41" fillId="0" borderId="0" xfId="46" applyFont="1" applyAlignment="1">
      <alignment vertical="center"/>
    </xf>
    <xf numFmtId="0" fontId="1" fillId="0" borderId="0" xfId="46" applyAlignment="1">
      <alignment vertical="center"/>
    </xf>
    <xf numFmtId="0" fontId="1" fillId="0" borderId="0" xfId="46" applyAlignment="1">
      <alignment vertical="center" shrinkToFit="1"/>
    </xf>
    <xf numFmtId="0" fontId="1" fillId="0" borderId="0" xfId="46"/>
    <xf numFmtId="0" fontId="84" fillId="0" borderId="0" xfId="46" applyFont="1" applyAlignment="1">
      <alignment horizontal="center" vertical="center"/>
    </xf>
    <xf numFmtId="0" fontId="85" fillId="0" borderId="0" xfId="46" applyFont="1" applyAlignment="1">
      <alignment horizontal="center" vertical="center"/>
    </xf>
    <xf numFmtId="0" fontId="89" fillId="0" borderId="0" xfId="46" applyFont="1" applyAlignment="1">
      <alignment horizontal="left" vertical="center" wrapText="1"/>
    </xf>
    <xf numFmtId="0" fontId="1" fillId="0" borderId="0" xfId="46" applyAlignment="1">
      <alignment horizontal="left" vertical="center" wrapText="1"/>
    </xf>
    <xf numFmtId="0" fontId="1" fillId="0" borderId="0" xfId="44" applyAlignment="1">
      <alignment horizontal="left" vertical="center"/>
    </xf>
    <xf numFmtId="0" fontId="44" fillId="0" borderId="38" xfId="44" applyFont="1" applyBorder="1" applyAlignment="1">
      <alignment horizontal="center" vertical="center"/>
    </xf>
    <xf numFmtId="0" fontId="44" fillId="0" borderId="22" xfId="44" applyFont="1" applyBorder="1" applyAlignment="1">
      <alignment horizontal="center" vertical="center"/>
    </xf>
    <xf numFmtId="179" fontId="37" fillId="0" borderId="19" xfId="34" applyNumberFormat="1" applyFont="1" applyBorder="1" applyAlignment="1" applyProtection="1">
      <alignment horizontal="center" vertical="center"/>
    </xf>
    <xf numFmtId="179" fontId="37" fillId="0" borderId="47" xfId="34" applyNumberFormat="1" applyFont="1" applyBorder="1" applyAlignment="1" applyProtection="1">
      <alignment horizontal="center" vertical="center"/>
    </xf>
    <xf numFmtId="38" fontId="43" fillId="0" borderId="26" xfId="34" applyFont="1" applyBorder="1" applyAlignment="1" applyProtection="1">
      <alignment horizontal="center" vertical="center"/>
    </xf>
    <xf numFmtId="38" fontId="43" fillId="0" borderId="22" xfId="34" applyFont="1" applyBorder="1" applyAlignment="1" applyProtection="1">
      <alignment horizontal="center" vertical="center"/>
    </xf>
    <xf numFmtId="38" fontId="44" fillId="0" borderId="37" xfId="34" applyFont="1" applyBorder="1" applyAlignment="1" applyProtection="1">
      <alignment horizontal="left" vertical="center" wrapText="1" indent="1" shrinkToFit="1"/>
    </xf>
    <xf numFmtId="38" fontId="44" fillId="0" borderId="34" xfId="34" applyFont="1" applyBorder="1" applyAlignment="1" applyProtection="1">
      <alignment horizontal="left" vertical="center" wrapText="1" indent="1" shrinkToFit="1"/>
    </xf>
    <xf numFmtId="38" fontId="44" fillId="0" borderId="38" xfId="34" applyFont="1" applyBorder="1" applyAlignment="1" applyProtection="1">
      <alignment horizontal="left" vertical="center" wrapText="1" indent="1" shrinkToFit="1"/>
    </xf>
    <xf numFmtId="38" fontId="44" fillId="0" borderId="0" xfId="34" applyFont="1" applyBorder="1" applyAlignment="1" applyProtection="1">
      <alignment horizontal="left" vertical="center" wrapText="1" indent="1" shrinkToFit="1"/>
    </xf>
    <xf numFmtId="5" fontId="48" fillId="0" borderId="47" xfId="34" applyNumberFormat="1" applyFont="1" applyFill="1" applyBorder="1" applyAlignment="1" applyProtection="1">
      <alignment horizontal="center" vertical="center"/>
    </xf>
    <xf numFmtId="5" fontId="48" fillId="0" borderId="38" xfId="34" applyNumberFormat="1" applyFont="1" applyFill="1" applyBorder="1" applyAlignment="1" applyProtection="1">
      <alignment horizontal="center" vertical="center"/>
    </xf>
    <xf numFmtId="5" fontId="48" fillId="0" borderId="0" xfId="34" applyNumberFormat="1" applyFont="1" applyFill="1" applyBorder="1" applyAlignment="1" applyProtection="1">
      <alignment horizontal="center" vertical="center"/>
    </xf>
    <xf numFmtId="38" fontId="37" fillId="0" borderId="0" xfId="34" applyFont="1" applyBorder="1" applyAlignment="1" applyProtection="1">
      <alignment horizontal="left" vertical="center"/>
    </xf>
    <xf numFmtId="38" fontId="43" fillId="0" borderId="19" xfId="34" applyFont="1" applyBorder="1" applyAlignment="1" applyProtection="1">
      <alignment horizontal="center" vertical="center"/>
    </xf>
    <xf numFmtId="38" fontId="43" fillId="0" borderId="47" xfId="34" applyFont="1" applyBorder="1" applyAlignment="1" applyProtection="1">
      <alignment horizontal="center" vertical="center"/>
    </xf>
    <xf numFmtId="38" fontId="41" fillId="21" borderId="38" xfId="34" applyFont="1" applyFill="1" applyBorder="1" applyAlignment="1" applyProtection="1">
      <alignment horizontal="center" vertical="center"/>
    </xf>
    <xf numFmtId="38" fontId="41" fillId="21" borderId="0" xfId="34" applyFont="1" applyFill="1" applyBorder="1" applyAlignment="1" applyProtection="1">
      <alignment horizontal="center" vertical="center"/>
    </xf>
    <xf numFmtId="38" fontId="41" fillId="21" borderId="88" xfId="34" applyFont="1" applyFill="1" applyBorder="1" applyAlignment="1" applyProtection="1">
      <alignment horizontal="center" vertical="center"/>
    </xf>
    <xf numFmtId="38" fontId="41" fillId="21" borderId="35" xfId="34" applyFont="1" applyFill="1" applyBorder="1" applyAlignment="1" applyProtection="1">
      <alignment horizontal="center" vertical="center"/>
    </xf>
    <xf numFmtId="38" fontId="42" fillId="0" borderId="0" xfId="34" applyFont="1" applyAlignment="1" applyProtection="1">
      <alignment horizontal="distributed"/>
    </xf>
    <xf numFmtId="38" fontId="41" fillId="24" borderId="88" xfId="34" applyFont="1" applyFill="1" applyBorder="1" applyAlignment="1" applyProtection="1">
      <alignment horizontal="center" vertical="center"/>
    </xf>
    <xf numFmtId="38" fontId="41" fillId="24" borderId="39" xfId="34" applyFont="1" applyFill="1" applyBorder="1" applyAlignment="1" applyProtection="1">
      <alignment horizontal="center" vertical="center"/>
    </xf>
    <xf numFmtId="38" fontId="62" fillId="0" borderId="0" xfId="34" applyFont="1" applyAlignment="1" applyProtection="1">
      <alignment horizontal="distributed"/>
    </xf>
    <xf numFmtId="38" fontId="41" fillId="24" borderId="35" xfId="34" applyFont="1" applyFill="1" applyBorder="1" applyAlignment="1" applyProtection="1">
      <alignment horizontal="center" vertical="center"/>
    </xf>
    <xf numFmtId="38" fontId="41" fillId="21" borderId="22" xfId="34" applyFont="1" applyFill="1" applyBorder="1" applyAlignment="1" applyProtection="1">
      <alignment horizontal="center" vertical="center"/>
    </xf>
    <xf numFmtId="38" fontId="41" fillId="21" borderId="39" xfId="34" applyFont="1" applyFill="1" applyBorder="1" applyAlignment="1" applyProtection="1">
      <alignment horizontal="center" vertical="center"/>
    </xf>
    <xf numFmtId="38" fontId="41" fillId="21" borderId="47" xfId="34" applyFont="1" applyFill="1" applyBorder="1" applyAlignment="1" applyProtection="1">
      <alignment horizontal="center" vertical="center"/>
    </xf>
    <xf numFmtId="38" fontId="41" fillId="21" borderId="40" xfId="34" applyFont="1" applyFill="1" applyBorder="1" applyAlignment="1" applyProtection="1">
      <alignment horizontal="center" vertical="center"/>
    </xf>
    <xf numFmtId="0" fontId="41" fillId="0" borderId="36" xfId="44" applyFont="1" applyBorder="1" applyAlignment="1">
      <alignment horizontal="center" vertical="center"/>
    </xf>
    <xf numFmtId="0" fontId="41" fillId="0" borderId="46" xfId="44" applyFont="1" applyBorder="1" applyAlignment="1">
      <alignment horizontal="center" vertical="center"/>
    </xf>
    <xf numFmtId="38" fontId="46" fillId="22" borderId="0" xfId="34" applyFont="1" applyFill="1" applyBorder="1" applyAlignment="1" applyProtection="1">
      <alignment horizontal="left" vertical="center" shrinkToFit="1"/>
    </xf>
    <xf numFmtId="38" fontId="41" fillId="23" borderId="89" xfId="34" applyFont="1" applyFill="1" applyBorder="1" applyAlignment="1" applyProtection="1">
      <alignment horizontal="center" vertical="center" shrinkToFit="1"/>
    </xf>
    <xf numFmtId="38" fontId="41" fillId="23" borderId="35" xfId="34" applyFont="1" applyFill="1" applyBorder="1" applyAlignment="1" applyProtection="1">
      <alignment horizontal="center" vertical="center" shrinkToFit="1"/>
    </xf>
    <xf numFmtId="38" fontId="41" fillId="23" borderId="90" xfId="34" applyFont="1" applyFill="1" applyBorder="1" applyAlignment="1" applyProtection="1">
      <alignment horizontal="center" vertical="center" shrinkToFit="1"/>
    </xf>
    <xf numFmtId="0" fontId="59" fillId="0" borderId="91" xfId="34" applyNumberFormat="1" applyFont="1" applyFill="1" applyBorder="1" applyAlignment="1" applyProtection="1">
      <alignment horizontal="center" vertical="center" shrinkToFit="1"/>
      <protection locked="0"/>
    </xf>
    <xf numFmtId="0" fontId="59" fillId="0" borderId="34" xfId="34" applyNumberFormat="1" applyFont="1" applyFill="1" applyBorder="1" applyAlignment="1" applyProtection="1">
      <alignment horizontal="center" vertical="center" shrinkToFit="1"/>
      <protection locked="0"/>
    </xf>
    <xf numFmtId="0" fontId="59" fillId="0" borderId="55" xfId="34" applyNumberFormat="1" applyFont="1" applyFill="1" applyBorder="1" applyAlignment="1" applyProtection="1">
      <alignment horizontal="center" vertical="center" shrinkToFit="1"/>
      <protection locked="0"/>
    </xf>
    <xf numFmtId="38" fontId="41" fillId="24" borderId="22" xfId="34" applyFont="1" applyFill="1" applyBorder="1" applyAlignment="1" applyProtection="1">
      <alignment horizontal="center" vertical="center"/>
    </xf>
    <xf numFmtId="0" fontId="59" fillId="0" borderId="56" xfId="34" applyNumberFormat="1" applyFont="1" applyFill="1" applyBorder="1" applyAlignment="1" applyProtection="1">
      <alignment horizontal="center" vertical="center" shrinkToFit="1"/>
      <protection locked="0"/>
    </xf>
    <xf numFmtId="38" fontId="41" fillId="23" borderId="54" xfId="34" applyFont="1" applyFill="1" applyBorder="1" applyAlignment="1" applyProtection="1">
      <alignment horizontal="center" vertical="center" shrinkToFit="1"/>
    </xf>
    <xf numFmtId="38" fontId="41" fillId="23" borderId="89" xfId="34" applyFont="1" applyFill="1" applyBorder="1" applyAlignment="1" applyProtection="1">
      <alignment horizontal="center" vertical="center"/>
    </xf>
    <xf numFmtId="0" fontId="0" fillId="0" borderId="35" xfId="0" applyBorder="1" applyAlignment="1">
      <alignment horizontal="center" vertical="center"/>
    </xf>
    <xf numFmtId="0" fontId="59" fillId="0" borderId="91" xfId="34" applyNumberFormat="1" applyFont="1" applyFill="1" applyBorder="1" applyAlignment="1" applyProtection="1">
      <alignment horizontal="center" vertical="center"/>
      <protection locked="0"/>
    </xf>
    <xf numFmtId="0" fontId="0" fillId="0" borderId="34" xfId="0" applyBorder="1" applyAlignment="1" applyProtection="1">
      <alignment horizontal="center" vertical="center"/>
      <protection locked="0"/>
    </xf>
    <xf numFmtId="180" fontId="59" fillId="0" borderId="56" xfId="34" applyNumberFormat="1" applyFont="1" applyFill="1" applyBorder="1" applyAlignment="1" applyProtection="1">
      <alignment horizontal="center" vertical="center"/>
    </xf>
    <xf numFmtId="5" fontId="59" fillId="0" borderId="56" xfId="34" applyNumberFormat="1" applyFont="1" applyFill="1" applyBorder="1" applyAlignment="1" applyProtection="1">
      <alignment horizontal="center" vertical="center"/>
    </xf>
    <xf numFmtId="0" fontId="59" fillId="0" borderId="56" xfId="34" applyNumberFormat="1" applyFont="1" applyFill="1" applyBorder="1" applyAlignment="1" applyProtection="1">
      <alignment horizontal="center" vertical="center"/>
    </xf>
    <xf numFmtId="38" fontId="41" fillId="23" borderId="92" xfId="34" applyFont="1" applyFill="1" applyBorder="1" applyAlignment="1" applyProtection="1">
      <alignment horizontal="center" vertical="center"/>
    </xf>
    <xf numFmtId="38" fontId="41" fillId="23" borderId="53" xfId="34" applyFont="1" applyFill="1" applyBorder="1" applyAlignment="1" applyProtection="1">
      <alignment horizontal="center" vertical="center"/>
    </xf>
    <xf numFmtId="38" fontId="43" fillId="23" borderId="54" xfId="34" applyFont="1" applyFill="1" applyBorder="1" applyAlignment="1" applyProtection="1">
      <alignment horizontal="center" vertical="center"/>
    </xf>
    <xf numFmtId="38" fontId="41" fillId="23" borderId="54" xfId="34" applyFont="1" applyFill="1" applyBorder="1" applyAlignment="1" applyProtection="1">
      <alignment horizontal="center" vertical="center"/>
    </xf>
    <xf numFmtId="0" fontId="59" fillId="0" borderId="56" xfId="34" applyNumberFormat="1" applyFont="1" applyFill="1" applyBorder="1" applyAlignment="1" applyProtection="1">
      <alignment horizontal="center" vertical="center"/>
      <protection locked="0"/>
    </xf>
    <xf numFmtId="38" fontId="63" fillId="0" borderId="26" xfId="34" applyFont="1" applyFill="1" applyBorder="1" applyAlignment="1" applyProtection="1">
      <alignment horizontal="center" vertical="center" textRotation="255" shrinkToFit="1"/>
    </xf>
    <xf numFmtId="38" fontId="63" fillId="0" borderId="22" xfId="34" applyFont="1" applyFill="1" applyBorder="1" applyAlignment="1" applyProtection="1">
      <alignment horizontal="center" vertical="center" textRotation="255" shrinkToFit="1"/>
    </xf>
    <xf numFmtId="38" fontId="4" fillId="0" borderId="22" xfId="34" applyFont="1" applyFill="1" applyBorder="1" applyAlignment="1" applyProtection="1">
      <alignment horizontal="center" vertical="center" wrapText="1"/>
    </xf>
    <xf numFmtId="38" fontId="4" fillId="0" borderId="75" xfId="34" applyFont="1" applyFill="1" applyBorder="1" applyAlignment="1" applyProtection="1">
      <alignment horizontal="center" vertical="center" wrapText="1"/>
    </xf>
    <xf numFmtId="38" fontId="62" fillId="23" borderId="88" xfId="34" applyFont="1" applyFill="1" applyBorder="1" applyAlignment="1" applyProtection="1">
      <alignment horizontal="center" vertical="center" shrinkToFit="1"/>
    </xf>
    <xf numFmtId="38" fontId="62" fillId="23" borderId="35" xfId="34" applyFont="1" applyFill="1" applyBorder="1" applyAlignment="1" applyProtection="1">
      <alignment horizontal="center" vertical="center" shrinkToFit="1"/>
    </xf>
    <xf numFmtId="38" fontId="62" fillId="23" borderId="39" xfId="34" applyFont="1" applyFill="1" applyBorder="1" applyAlignment="1" applyProtection="1">
      <alignment horizontal="center" vertical="center" shrinkToFit="1"/>
    </xf>
    <xf numFmtId="38" fontId="49" fillId="23" borderId="88" xfId="34" applyFont="1" applyFill="1" applyBorder="1" applyAlignment="1" applyProtection="1">
      <alignment horizontal="center" vertical="center" shrinkToFit="1"/>
    </xf>
    <xf numFmtId="38" fontId="49" fillId="23" borderId="35" xfId="34" applyFont="1" applyFill="1" applyBorder="1" applyAlignment="1" applyProtection="1">
      <alignment horizontal="center" vertical="center" shrinkToFit="1"/>
    </xf>
    <xf numFmtId="178" fontId="60" fillId="0" borderId="37" xfId="43" applyNumberFormat="1" applyFont="1" applyBorder="1" applyAlignment="1">
      <alignment horizontal="right" vertical="center" shrinkToFit="1"/>
    </xf>
    <xf numFmtId="178" fontId="60" fillId="0" borderId="34" xfId="43" applyNumberFormat="1" applyFont="1" applyBorder="1" applyAlignment="1">
      <alignment horizontal="right" vertical="center" shrinkToFit="1"/>
    </xf>
    <xf numFmtId="177" fontId="61" fillId="0" borderId="34" xfId="43" applyNumberFormat="1" applyFont="1" applyBorder="1" applyAlignment="1">
      <alignment horizontal="left" vertical="center" shrinkToFit="1"/>
    </xf>
    <xf numFmtId="177" fontId="61" fillId="0" borderId="26" xfId="43" applyNumberFormat="1" applyFont="1" applyBorder="1" applyAlignment="1">
      <alignment horizontal="left" vertical="center" shrinkToFit="1"/>
    </xf>
    <xf numFmtId="0" fontId="60" fillId="0" borderId="37" xfId="34" applyNumberFormat="1" applyFont="1" applyFill="1" applyBorder="1" applyAlignment="1" applyProtection="1">
      <alignment horizontal="center" vertical="center" shrinkToFit="1"/>
    </xf>
    <xf numFmtId="0" fontId="60" fillId="0" borderId="34" xfId="34" applyNumberFormat="1" applyFont="1" applyFill="1" applyBorder="1" applyAlignment="1" applyProtection="1">
      <alignment horizontal="center" vertical="center" shrinkToFit="1"/>
    </xf>
    <xf numFmtId="38" fontId="62" fillId="23" borderId="22" xfId="34" applyFont="1" applyFill="1" applyBorder="1" applyAlignment="1" applyProtection="1">
      <alignment horizontal="center" vertical="center" textRotation="255" shrinkToFit="1"/>
    </xf>
    <xf numFmtId="38" fontId="62" fillId="23" borderId="39" xfId="34" applyFont="1" applyFill="1" applyBorder="1" applyAlignment="1" applyProtection="1">
      <alignment horizontal="center" vertical="center" textRotation="255" shrinkToFit="1"/>
    </xf>
    <xf numFmtId="0" fontId="49" fillId="23" borderId="35" xfId="43" applyFont="1" applyFill="1" applyBorder="1" applyAlignment="1">
      <alignment horizontal="center" vertical="center" shrinkToFit="1"/>
    </xf>
    <xf numFmtId="0" fontId="49" fillId="23" borderId="39" xfId="43" applyFont="1" applyFill="1" applyBorder="1" applyAlignment="1">
      <alignment horizontal="center" vertical="center" shrinkToFit="1"/>
    </xf>
    <xf numFmtId="181" fontId="11" fillId="0" borderId="34" xfId="43" applyNumberFormat="1" applyFont="1" applyBorder="1" applyAlignment="1">
      <alignment horizontal="center" vertical="center" shrinkToFit="1"/>
    </xf>
    <xf numFmtId="181" fontId="11" fillId="0" borderId="26" xfId="43" applyNumberFormat="1" applyFont="1" applyBorder="1" applyAlignment="1">
      <alignment horizontal="center" vertical="center" shrinkToFit="1"/>
    </xf>
    <xf numFmtId="38" fontId="49" fillId="23" borderId="39" xfId="34" applyFont="1" applyFill="1" applyBorder="1" applyAlignment="1" applyProtection="1">
      <alignment horizontal="center" vertical="center" shrinkToFit="1"/>
    </xf>
    <xf numFmtId="0" fontId="60" fillId="0" borderId="26" xfId="34" applyNumberFormat="1" applyFont="1" applyFill="1" applyBorder="1" applyAlignment="1" applyProtection="1">
      <alignment horizontal="center" vertical="center" shrinkToFit="1"/>
    </xf>
    <xf numFmtId="0" fontId="49" fillId="23" borderId="88" xfId="43" applyFont="1" applyFill="1" applyBorder="1" applyAlignment="1">
      <alignment horizontal="center" vertical="center" shrinkToFit="1"/>
    </xf>
    <xf numFmtId="38" fontId="76" fillId="0" borderId="22" xfId="34" applyFont="1" applyFill="1" applyBorder="1" applyAlignment="1" applyProtection="1">
      <alignment horizontal="center" vertical="center" wrapText="1"/>
    </xf>
    <xf numFmtId="38" fontId="76" fillId="0" borderId="75" xfId="34" applyFont="1" applyFill="1" applyBorder="1" applyAlignment="1" applyProtection="1">
      <alignment horizontal="center" vertical="center" wrapText="1"/>
    </xf>
    <xf numFmtId="38" fontId="63" fillId="0" borderId="22" xfId="34" applyFont="1" applyFill="1" applyBorder="1" applyAlignment="1" applyProtection="1">
      <alignment horizontal="center" vertical="center" textRotation="255" wrapText="1"/>
    </xf>
    <xf numFmtId="38" fontId="49" fillId="0" borderId="26" xfId="34" applyFont="1" applyFill="1" applyBorder="1" applyAlignment="1" applyProtection="1">
      <alignment horizontal="center" vertical="center" textRotation="255" wrapText="1"/>
    </xf>
    <xf numFmtId="38" fontId="49" fillId="0" borderId="22" xfId="34" applyFont="1" applyFill="1" applyBorder="1" applyAlignment="1" applyProtection="1">
      <alignment horizontal="center" vertical="center" textRotation="255" wrapText="1"/>
    </xf>
    <xf numFmtId="38" fontId="49" fillId="0" borderId="22" xfId="34" applyFont="1" applyFill="1" applyBorder="1" applyAlignment="1" applyProtection="1">
      <alignment horizontal="center" vertical="center" textRotation="255" wrapText="1" shrinkToFit="1"/>
    </xf>
    <xf numFmtId="38" fontId="62" fillId="23" borderId="93" xfId="34" applyFont="1" applyFill="1" applyBorder="1" applyAlignment="1" applyProtection="1">
      <alignment horizontal="center" vertical="center" shrinkToFit="1"/>
    </xf>
    <xf numFmtId="38" fontId="62" fillId="23" borderId="94" xfId="34" applyFont="1" applyFill="1" applyBorder="1" applyAlignment="1" applyProtection="1">
      <alignment horizontal="center" vertical="center" shrinkToFit="1"/>
    </xf>
    <xf numFmtId="38" fontId="62" fillId="23" borderId="95" xfId="34" applyFont="1" applyFill="1" applyBorder="1" applyAlignment="1" applyProtection="1">
      <alignment horizontal="center" vertical="center" shrinkToFit="1"/>
    </xf>
    <xf numFmtId="38" fontId="77" fillId="0" borderId="96" xfId="34" applyFont="1" applyFill="1" applyBorder="1" applyAlignment="1" applyProtection="1">
      <alignment horizontal="left" vertical="center" wrapText="1" shrinkToFit="1"/>
    </xf>
    <xf numFmtId="38" fontId="77" fillId="0" borderId="65" xfId="34" applyFont="1" applyFill="1" applyBorder="1" applyAlignment="1" applyProtection="1">
      <alignment horizontal="left" vertical="center" wrapText="1" shrinkToFit="1"/>
    </xf>
    <xf numFmtId="38" fontId="77" fillId="0" borderId="97" xfId="34" applyFont="1" applyFill="1" applyBorder="1" applyAlignment="1" applyProtection="1">
      <alignment horizontal="left" vertical="center" wrapText="1" shrinkToFit="1"/>
    </xf>
    <xf numFmtId="38" fontId="77" fillId="0" borderId="98" xfId="34" applyFont="1" applyFill="1" applyBorder="1" applyAlignment="1" applyProtection="1">
      <alignment horizontal="left" vertical="center" wrapText="1" shrinkToFit="1"/>
    </xf>
    <xf numFmtId="38" fontId="77" fillId="0" borderId="0" xfId="34" applyFont="1" applyFill="1" applyBorder="1" applyAlignment="1" applyProtection="1">
      <alignment horizontal="left" vertical="center" wrapText="1" shrinkToFit="1"/>
    </xf>
    <xf numFmtId="38" fontId="77" fillId="0" borderId="99" xfId="34" applyFont="1" applyFill="1" applyBorder="1" applyAlignment="1" applyProtection="1">
      <alignment horizontal="left" vertical="center" wrapText="1" shrinkToFit="1"/>
    </xf>
    <xf numFmtId="38" fontId="77" fillId="0" borderId="100" xfId="34" applyFont="1" applyFill="1" applyBorder="1" applyAlignment="1" applyProtection="1">
      <alignment horizontal="left" vertical="center" wrapText="1" shrinkToFit="1"/>
    </xf>
    <xf numFmtId="38" fontId="77" fillId="0" borderId="101" xfId="34" applyFont="1" applyFill="1" applyBorder="1" applyAlignment="1" applyProtection="1">
      <alignment horizontal="left" vertical="center" wrapText="1" shrinkToFit="1"/>
    </xf>
    <xf numFmtId="38" fontId="77" fillId="0" borderId="102" xfId="34" applyFont="1" applyFill="1" applyBorder="1" applyAlignment="1" applyProtection="1">
      <alignment horizontal="left" vertical="center" wrapText="1" shrinkToFit="1"/>
    </xf>
    <xf numFmtId="38" fontId="49" fillId="0" borderId="26" xfId="34" applyFont="1" applyFill="1" applyBorder="1" applyAlignment="1" applyProtection="1">
      <alignment horizontal="center" vertical="center"/>
    </xf>
    <xf numFmtId="0" fontId="0" fillId="0" borderId="22" xfId="0" applyBorder="1" applyAlignment="1">
      <alignment horizontal="center" vertical="center"/>
    </xf>
    <xf numFmtId="38" fontId="78" fillId="0" borderId="22" xfId="34" applyFont="1" applyFill="1" applyBorder="1" applyAlignment="1" applyProtection="1">
      <alignment horizontal="center" vertical="center" wrapText="1" shrinkToFit="1"/>
    </xf>
    <xf numFmtId="38" fontId="78" fillId="0" borderId="23" xfId="34" applyFont="1" applyFill="1" applyBorder="1" applyAlignment="1" applyProtection="1">
      <alignment horizontal="center" vertical="center" wrapText="1" shrinkToFit="1"/>
    </xf>
    <xf numFmtId="38" fontId="76" fillId="0" borderId="22" xfId="34" applyFont="1" applyFill="1" applyBorder="1" applyAlignment="1" applyProtection="1">
      <alignment horizontal="center" vertical="center" wrapText="1" shrinkToFit="1"/>
    </xf>
    <xf numFmtId="38" fontId="76" fillId="0" borderId="75" xfId="34" applyFont="1" applyFill="1" applyBorder="1" applyAlignment="1" applyProtection="1">
      <alignment horizontal="center" vertical="center" wrapText="1" shrinkToFit="1"/>
    </xf>
    <xf numFmtId="38" fontId="78" fillId="0" borderId="22" xfId="34" applyFont="1" applyFill="1" applyBorder="1" applyAlignment="1" applyProtection="1">
      <alignment horizontal="center" vertical="center" wrapText="1"/>
    </xf>
    <xf numFmtId="38" fontId="78" fillId="0" borderId="39" xfId="34" applyFont="1" applyFill="1" applyBorder="1" applyAlignment="1" applyProtection="1">
      <alignment horizontal="center" vertical="center" wrapText="1"/>
    </xf>
    <xf numFmtId="38" fontId="7" fillId="0" borderId="22" xfId="34" applyFont="1" applyFill="1" applyBorder="1" applyAlignment="1" applyProtection="1">
      <alignment horizontal="center" vertical="center" wrapText="1"/>
    </xf>
    <xf numFmtId="38" fontId="7" fillId="0" borderId="75" xfId="34" applyFont="1" applyFill="1" applyBorder="1" applyAlignment="1" applyProtection="1">
      <alignment horizontal="center" vertical="center" wrapText="1"/>
    </xf>
    <xf numFmtId="38" fontId="7" fillId="0" borderId="23" xfId="34" applyFont="1" applyFill="1" applyBorder="1" applyAlignment="1" applyProtection="1">
      <alignment horizontal="center" vertical="center" wrapText="1"/>
    </xf>
    <xf numFmtId="38" fontId="7" fillId="0" borderId="22" xfId="34" applyFont="1" applyFill="1" applyBorder="1" applyAlignment="1" applyProtection="1">
      <alignment horizontal="center" vertical="center" wrapText="1" shrinkToFit="1"/>
    </xf>
    <xf numFmtId="38" fontId="7" fillId="0" borderId="75" xfId="34" applyFont="1" applyFill="1" applyBorder="1" applyAlignment="1" applyProtection="1">
      <alignment horizontal="center" vertical="center" wrapText="1" shrinkToFit="1"/>
    </xf>
    <xf numFmtId="38" fontId="63" fillId="0" borderId="26" xfId="34" applyFont="1" applyFill="1" applyBorder="1" applyAlignment="1" applyProtection="1">
      <alignment horizontal="center" vertical="center" textRotation="255" wrapText="1" shrinkToFit="1"/>
    </xf>
    <xf numFmtId="38" fontId="63" fillId="0" borderId="22" xfId="34" applyFont="1" applyFill="1" applyBorder="1" applyAlignment="1" applyProtection="1">
      <alignment horizontal="center" vertical="center" textRotation="255" wrapText="1" shrinkToFit="1"/>
    </xf>
    <xf numFmtId="38" fontId="78" fillId="0" borderId="39" xfId="34" applyFont="1" applyFill="1" applyBorder="1" applyAlignment="1" applyProtection="1">
      <alignment horizontal="center" vertical="center" wrapText="1" shrinkToFit="1"/>
    </xf>
    <xf numFmtId="38" fontId="49" fillId="0" borderId="22" xfId="34" applyFont="1" applyFill="1" applyBorder="1" applyAlignment="1" applyProtection="1">
      <alignment horizontal="center" vertical="center" textRotation="255" shrinkToFit="1"/>
    </xf>
    <xf numFmtId="38" fontId="51" fillId="0" borderId="18" xfId="34" applyFont="1" applyFill="1" applyBorder="1" applyAlignment="1" applyProtection="1">
      <alignment horizontal="center" vertical="center" shrinkToFit="1"/>
    </xf>
    <xf numFmtId="38" fontId="51" fillId="0" borderId="29" xfId="34" applyFont="1" applyFill="1" applyBorder="1" applyAlignment="1" applyProtection="1">
      <alignment horizontal="center" vertical="center" shrinkToFit="1"/>
    </xf>
    <xf numFmtId="38" fontId="51" fillId="0" borderId="15" xfId="34" applyFont="1" applyFill="1" applyBorder="1" applyAlignment="1" applyProtection="1">
      <alignment horizontal="center" vertical="center" shrinkToFit="1"/>
    </xf>
    <xf numFmtId="38" fontId="9" fillId="0" borderId="24" xfId="34" applyFont="1" applyFill="1" applyBorder="1" applyAlignment="1" applyProtection="1">
      <alignment horizontal="left" vertical="center" shrinkToFit="1"/>
    </xf>
    <xf numFmtId="38" fontId="9" fillId="0" borderId="25" xfId="34" applyFont="1" applyFill="1" applyBorder="1" applyAlignment="1" applyProtection="1">
      <alignment horizontal="left" vertical="center" shrinkToFit="1"/>
    </xf>
    <xf numFmtId="38" fontId="9" fillId="0" borderId="27" xfId="34" applyFont="1" applyFill="1" applyBorder="1" applyAlignment="1" applyProtection="1">
      <alignment horizontal="left" vertical="center" shrinkToFit="1"/>
    </xf>
    <xf numFmtId="38" fontId="76" fillId="0" borderId="103" xfId="34" applyFont="1" applyFill="1" applyBorder="1" applyAlignment="1" applyProtection="1">
      <alignment horizontal="distributed" vertical="center" shrinkToFit="1"/>
    </xf>
    <xf numFmtId="38" fontId="76" fillId="0" borderId="104" xfId="34" applyFont="1" applyFill="1" applyBorder="1" applyAlignment="1" applyProtection="1">
      <alignment horizontal="distributed" vertical="center" shrinkToFit="1"/>
    </xf>
    <xf numFmtId="38" fontId="49" fillId="0" borderId="22" xfId="34" applyFont="1" applyFill="1" applyBorder="1" applyAlignment="1" applyProtection="1">
      <alignment horizontal="center" vertical="center" wrapText="1" shrinkToFit="1"/>
    </xf>
    <xf numFmtId="38" fontId="49" fillId="0" borderId="26" xfId="34" applyFont="1" applyFill="1" applyBorder="1" applyAlignment="1" applyProtection="1">
      <alignment horizontal="center" vertical="center" textRotation="255" wrapText="1" shrinkToFit="1"/>
    </xf>
    <xf numFmtId="38" fontId="4" fillId="0" borderId="22" xfId="34" applyFont="1" applyFill="1" applyBorder="1" applyAlignment="1" applyProtection="1">
      <alignment horizontal="center" vertical="center" wrapText="1" shrinkToFit="1"/>
    </xf>
    <xf numFmtId="38" fontId="4" fillId="0" borderId="39" xfId="34" applyFont="1" applyFill="1" applyBorder="1" applyAlignment="1" applyProtection="1">
      <alignment horizontal="center" vertical="center" wrapText="1" shrinkToFi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6" xr:uid="{61BD8B35-EF1A-450D-AF81-8B7F3BF6907B}"/>
    <cellStyle name="標準_08.04愛媛県部数表" xfId="43" xr:uid="{00000000-0005-0000-0000-00002B000000}"/>
    <cellStyle name="標準_Ehime"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50801</xdr:rowOff>
    </xdr:from>
    <xdr:to>
      <xdr:col>3</xdr:col>
      <xdr:colOff>0</xdr:colOff>
      <xdr:row>33</xdr:row>
      <xdr:rowOff>209551</xdr:rowOff>
    </xdr:to>
    <xdr:sp macro="" textlink="">
      <xdr:nvSpPr>
        <xdr:cNvPr id="2" name="AutoShape 1">
          <a:extLst>
            <a:ext uri="{FF2B5EF4-FFF2-40B4-BE49-F238E27FC236}">
              <a16:creationId xmlns:a16="http://schemas.microsoft.com/office/drawing/2014/main" id="{966BCBE9-D386-47D2-A937-564B4199895A}"/>
            </a:ext>
          </a:extLst>
        </xdr:cNvPr>
        <xdr:cNvSpPr>
          <a:spLocks noChangeArrowheads="1"/>
        </xdr:cNvSpPr>
      </xdr:nvSpPr>
      <xdr:spPr bwMode="auto">
        <a:xfrm>
          <a:off x="0" y="50801"/>
          <a:ext cx="15163800" cy="9988550"/>
        </a:xfrm>
        <a:prstGeom prst="roundRect">
          <a:avLst>
            <a:gd name="adj" fmla="val 1579"/>
          </a:avLst>
        </a:prstGeom>
        <a:noFill/>
        <a:ln w="15875">
          <a:solidFill>
            <a:srgbClr val="000000"/>
          </a:solidFill>
          <a:round/>
          <a:headEnd/>
          <a:tailEnd/>
        </a:ln>
      </xdr:spPr>
    </xdr:sp>
    <xdr:clientData/>
  </xdr:twoCellAnchor>
  <xdr:twoCellAnchor editAs="oneCell">
    <xdr:from>
      <xdr:col>1</xdr:col>
      <xdr:colOff>168057</xdr:colOff>
      <xdr:row>0</xdr:row>
      <xdr:rowOff>406206</xdr:rowOff>
    </xdr:from>
    <xdr:to>
      <xdr:col>2</xdr:col>
      <xdr:colOff>9116626</xdr:colOff>
      <xdr:row>29</xdr:row>
      <xdr:rowOff>112752</xdr:rowOff>
    </xdr:to>
    <xdr:pic>
      <xdr:nvPicPr>
        <xdr:cNvPr id="3" name="図 2">
          <a:extLst>
            <a:ext uri="{FF2B5EF4-FFF2-40B4-BE49-F238E27FC236}">
              <a16:creationId xmlns:a16="http://schemas.microsoft.com/office/drawing/2014/main" id="{FE156A1F-907B-43DB-BB31-FA4F29F969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5232" y="406206"/>
          <a:ext cx="13892044" cy="8393346"/>
        </a:xfrm>
        <a:prstGeom prst="rect">
          <a:avLst/>
        </a:prstGeom>
      </xdr:spPr>
    </xdr:pic>
    <xdr:clientData/>
  </xdr:twoCellAnchor>
  <xdr:oneCellAnchor>
    <xdr:from>
      <xdr:col>2</xdr:col>
      <xdr:colOff>658344</xdr:colOff>
      <xdr:row>20</xdr:row>
      <xdr:rowOff>22282</xdr:rowOff>
    </xdr:from>
    <xdr:ext cx="3389780" cy="625812"/>
    <xdr:sp macro="" textlink="">
      <xdr:nvSpPr>
        <xdr:cNvPr id="4" name="正方形/長方形 3">
          <a:extLst>
            <a:ext uri="{FF2B5EF4-FFF2-40B4-BE49-F238E27FC236}">
              <a16:creationId xmlns:a16="http://schemas.microsoft.com/office/drawing/2014/main" id="{B296AE19-3A85-4830-9763-EFFABF9A8739}"/>
            </a:ext>
          </a:extLst>
        </xdr:cNvPr>
        <xdr:cNvSpPr/>
      </xdr:nvSpPr>
      <xdr:spPr>
        <a:xfrm>
          <a:off x="5858994" y="6137332"/>
          <a:ext cx="3389780" cy="625812"/>
        </a:xfrm>
        <a:prstGeom prst="rect">
          <a:avLst/>
        </a:prstGeom>
        <a:noFill/>
      </xdr:spPr>
      <xdr:txBody>
        <a:bodyPr wrap="square" lIns="91440" tIns="45720" rIns="91440" bIns="45720" anchor="ctr">
          <a:spAutoFit/>
        </a:bodyPr>
        <a:lstStyle/>
        <a:p>
          <a:pPr algn="ctr"/>
          <a:r>
            <a:rPr lang="en-US" altLang="ja-JP" sz="3200" b="0" cap="none" spc="0">
              <a:ln w="0"/>
              <a:solidFill>
                <a:schemeClr val="tx1"/>
              </a:solidFill>
              <a:effectLst>
                <a:outerShdw blurRad="38100" dist="19050" dir="2700000" algn="tl" rotWithShape="0">
                  <a:schemeClr val="dk1">
                    <a:alpha val="40000"/>
                  </a:schemeClr>
                </a:outerShdw>
              </a:effectLst>
            </a:rPr>
            <a:t>2024</a:t>
          </a:r>
          <a:r>
            <a:rPr lang="ja-JP" altLang="en-US" sz="3200" b="0" cap="none" spc="0">
              <a:ln w="0"/>
              <a:solidFill>
                <a:schemeClr val="tx1"/>
              </a:solidFill>
              <a:effectLst>
                <a:outerShdw blurRad="38100" dist="19050" dir="2700000" algn="tl" rotWithShape="0">
                  <a:schemeClr val="dk1">
                    <a:alpha val="40000"/>
                  </a:schemeClr>
                </a:outerShdw>
              </a:effectLst>
            </a:rPr>
            <a:t>年</a:t>
          </a:r>
          <a:r>
            <a:rPr lang="ja-JP" altLang="en-US" sz="3200" b="0" cap="none" spc="0" baseline="0">
              <a:ln w="0"/>
              <a:solidFill>
                <a:schemeClr val="tx1"/>
              </a:solidFill>
              <a:effectLst>
                <a:outerShdw blurRad="38100" dist="19050" dir="2700000" algn="tl" rotWithShape="0">
                  <a:schemeClr val="dk1">
                    <a:alpha val="40000"/>
                  </a:schemeClr>
                </a:outerShdw>
              </a:effectLst>
            </a:rPr>
            <a:t> </a:t>
          </a:r>
          <a:r>
            <a:rPr lang="en-US" altLang="ja-JP" sz="3200" b="0" cap="none" spc="0" baseline="0">
              <a:ln w="0"/>
              <a:solidFill>
                <a:schemeClr val="tx1"/>
              </a:solidFill>
              <a:effectLst>
                <a:outerShdw blurRad="38100" dist="19050" dir="2700000" algn="tl" rotWithShape="0">
                  <a:schemeClr val="dk1">
                    <a:alpha val="40000"/>
                  </a:schemeClr>
                </a:outerShdw>
              </a:effectLst>
            </a:rPr>
            <a:t>6</a:t>
          </a:r>
          <a:r>
            <a:rPr lang="ja-JP" altLang="en-US" sz="3200" b="0" cap="none" spc="0">
              <a:ln w="0"/>
              <a:solidFill>
                <a:schemeClr val="tx1"/>
              </a:solidFill>
              <a:effectLst>
                <a:outerShdw blurRad="38100" dist="19050" dir="2700000" algn="tl" rotWithShape="0">
                  <a:schemeClr val="dk1">
                    <a:alpha val="40000"/>
                  </a:schemeClr>
                </a:outerShdw>
              </a:effectLst>
            </a:rPr>
            <a:t>月改定</a:t>
          </a:r>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14432</xdr:colOff>
      <xdr:row>2</xdr:row>
      <xdr:rowOff>0</xdr:rowOff>
    </xdr:to>
    <xdr:sp macro="" textlink="">
      <xdr:nvSpPr>
        <xdr:cNvPr id="6739" name="AutoShape 1">
          <a:extLst>
            <a:ext uri="{FF2B5EF4-FFF2-40B4-BE49-F238E27FC236}">
              <a16:creationId xmlns:a16="http://schemas.microsoft.com/office/drawing/2014/main" id="{00000000-0008-0000-0400-0000531A0000}"/>
            </a:ext>
          </a:extLst>
        </xdr:cNvPr>
        <xdr:cNvSpPr>
          <a:spLocks noChangeArrowheads="1"/>
        </xdr:cNvSpPr>
      </xdr:nvSpPr>
      <xdr:spPr bwMode="auto">
        <a:xfrm>
          <a:off x="0" y="0"/>
          <a:ext cx="15629659" cy="663864"/>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45</xdr:row>
      <xdr:rowOff>0</xdr:rowOff>
    </xdr:to>
    <xdr:sp macro="" textlink="">
      <xdr:nvSpPr>
        <xdr:cNvPr id="6740" name="AutoShape 2">
          <a:extLst>
            <a:ext uri="{FF2B5EF4-FFF2-40B4-BE49-F238E27FC236}">
              <a16:creationId xmlns:a16="http://schemas.microsoft.com/office/drawing/2014/main" id="{00000000-0008-0000-0400-0000541A0000}"/>
            </a:ext>
          </a:extLst>
        </xdr:cNvPr>
        <xdr:cNvSpPr>
          <a:spLocks noChangeArrowheads="1"/>
        </xdr:cNvSpPr>
      </xdr:nvSpPr>
      <xdr:spPr bwMode="auto">
        <a:xfrm>
          <a:off x="0" y="762000"/>
          <a:ext cx="15706725" cy="103441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342900</xdr:colOff>
      <xdr:row>17</xdr:row>
      <xdr:rowOff>28575</xdr:rowOff>
    </xdr:to>
    <xdr:sp macro="" textlink="">
      <xdr:nvSpPr>
        <xdr:cNvPr id="6151" name="AutoShape 53">
          <a:extLst>
            <a:ext uri="{FF2B5EF4-FFF2-40B4-BE49-F238E27FC236}">
              <a16:creationId xmlns:a16="http://schemas.microsoft.com/office/drawing/2014/main" id="{00000000-0008-0000-0400-000007180000}"/>
            </a:ext>
          </a:extLst>
        </xdr:cNvPr>
        <xdr:cNvSpPr>
          <a:spLocks noChangeArrowheads="1"/>
        </xdr:cNvSpPr>
      </xdr:nvSpPr>
      <xdr:spPr bwMode="auto">
        <a:xfrm>
          <a:off x="15621000" y="771525"/>
          <a:ext cx="333375" cy="3162300"/>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3366FF"/>
              </a:solidFill>
              <a:latin typeface="ＭＳ Ｐ明朝"/>
              <a:ea typeface="ＭＳ Ｐ明朝"/>
            </a:rPr>
            <a:t>赤磐郡・瀬戸内市・備前市・和気郡</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880340</xdr:colOff>
      <xdr:row>2</xdr:row>
      <xdr:rowOff>0</xdr:rowOff>
    </xdr:to>
    <xdr:sp macro="" textlink="">
      <xdr:nvSpPr>
        <xdr:cNvPr id="7763" name="AutoShape 1">
          <a:extLst>
            <a:ext uri="{FF2B5EF4-FFF2-40B4-BE49-F238E27FC236}">
              <a16:creationId xmlns:a16="http://schemas.microsoft.com/office/drawing/2014/main" id="{00000000-0008-0000-0500-0000531E0000}"/>
            </a:ext>
          </a:extLst>
        </xdr:cNvPr>
        <xdr:cNvSpPr>
          <a:spLocks noChangeArrowheads="1"/>
        </xdr:cNvSpPr>
      </xdr:nvSpPr>
      <xdr:spPr bwMode="auto">
        <a:xfrm>
          <a:off x="0" y="0"/>
          <a:ext cx="15932726" cy="663864"/>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44</xdr:row>
      <xdr:rowOff>0</xdr:rowOff>
    </xdr:to>
    <xdr:sp macro="" textlink="">
      <xdr:nvSpPr>
        <xdr:cNvPr id="7764" name="AutoShape 2">
          <a:extLst>
            <a:ext uri="{FF2B5EF4-FFF2-40B4-BE49-F238E27FC236}">
              <a16:creationId xmlns:a16="http://schemas.microsoft.com/office/drawing/2014/main" id="{00000000-0008-0000-0500-0000541E0000}"/>
            </a:ext>
          </a:extLst>
        </xdr:cNvPr>
        <xdr:cNvSpPr>
          <a:spLocks noChangeArrowheads="1"/>
        </xdr:cNvSpPr>
      </xdr:nvSpPr>
      <xdr:spPr bwMode="auto">
        <a:xfrm>
          <a:off x="0" y="762000"/>
          <a:ext cx="15830550" cy="102298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342900</xdr:colOff>
      <xdr:row>7</xdr:row>
      <xdr:rowOff>209550</xdr:rowOff>
    </xdr:to>
    <xdr:sp macro="" textlink="">
      <xdr:nvSpPr>
        <xdr:cNvPr id="7175" name="AutoShape 53">
          <a:extLst>
            <a:ext uri="{FF2B5EF4-FFF2-40B4-BE49-F238E27FC236}">
              <a16:creationId xmlns:a16="http://schemas.microsoft.com/office/drawing/2014/main" id="{00000000-0008-0000-0500-0000071C0000}"/>
            </a:ext>
          </a:extLst>
        </xdr:cNvPr>
        <xdr:cNvSpPr>
          <a:spLocks noChangeArrowheads="1"/>
        </xdr:cNvSpPr>
      </xdr:nvSpPr>
      <xdr:spPr bwMode="auto">
        <a:xfrm>
          <a:off x="15621000" y="771525"/>
          <a:ext cx="333375" cy="105727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200" b="1" i="0" u="none" strike="noStrike" baseline="0">
              <a:solidFill>
                <a:srgbClr val="3366FF"/>
              </a:solidFill>
              <a:latin typeface="ＭＳ Ｐ明朝"/>
              <a:ea typeface="ＭＳ Ｐ明朝"/>
            </a:rPr>
            <a:t>倉敷市</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4762</xdr:colOff>
      <xdr:row>2</xdr:row>
      <xdr:rowOff>0</xdr:rowOff>
    </xdr:to>
    <xdr:sp macro="" textlink="">
      <xdr:nvSpPr>
        <xdr:cNvPr id="8788" name="AutoShape 1">
          <a:extLst>
            <a:ext uri="{FF2B5EF4-FFF2-40B4-BE49-F238E27FC236}">
              <a16:creationId xmlns:a16="http://schemas.microsoft.com/office/drawing/2014/main" id="{00000000-0008-0000-0600-000054220000}"/>
            </a:ext>
          </a:extLst>
        </xdr:cNvPr>
        <xdr:cNvSpPr>
          <a:spLocks noChangeArrowheads="1"/>
        </xdr:cNvSpPr>
      </xdr:nvSpPr>
      <xdr:spPr bwMode="auto">
        <a:xfrm>
          <a:off x="0" y="0"/>
          <a:ext cx="15763875" cy="666750"/>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45</xdr:row>
      <xdr:rowOff>0</xdr:rowOff>
    </xdr:to>
    <xdr:sp macro="" textlink="">
      <xdr:nvSpPr>
        <xdr:cNvPr id="8789" name="AutoShape 2">
          <a:extLst>
            <a:ext uri="{FF2B5EF4-FFF2-40B4-BE49-F238E27FC236}">
              <a16:creationId xmlns:a16="http://schemas.microsoft.com/office/drawing/2014/main" id="{00000000-0008-0000-0600-000055220000}"/>
            </a:ext>
          </a:extLst>
        </xdr:cNvPr>
        <xdr:cNvSpPr>
          <a:spLocks noChangeArrowheads="1"/>
        </xdr:cNvSpPr>
      </xdr:nvSpPr>
      <xdr:spPr bwMode="auto">
        <a:xfrm>
          <a:off x="0" y="762000"/>
          <a:ext cx="15763875" cy="10001250"/>
        </a:xfrm>
        <a:prstGeom prst="roundRect">
          <a:avLst>
            <a:gd name="adj" fmla="val 954"/>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352425</xdr:colOff>
      <xdr:row>11</xdr:row>
      <xdr:rowOff>0</xdr:rowOff>
    </xdr:to>
    <xdr:sp macro="" textlink="">
      <xdr:nvSpPr>
        <xdr:cNvPr id="8200" name="AutoShape 53">
          <a:extLst>
            <a:ext uri="{FF2B5EF4-FFF2-40B4-BE49-F238E27FC236}">
              <a16:creationId xmlns:a16="http://schemas.microsoft.com/office/drawing/2014/main" id="{00000000-0008-0000-0600-000008200000}"/>
            </a:ext>
          </a:extLst>
        </xdr:cNvPr>
        <xdr:cNvSpPr>
          <a:spLocks noChangeArrowheads="1"/>
        </xdr:cNvSpPr>
      </xdr:nvSpPr>
      <xdr:spPr bwMode="auto">
        <a:xfrm>
          <a:off x="15621000" y="771525"/>
          <a:ext cx="342900" cy="176212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200" b="1" i="0" u="none" strike="noStrike" baseline="0">
              <a:solidFill>
                <a:srgbClr val="3366FF"/>
              </a:solidFill>
              <a:latin typeface="ＭＳ Ｐ明朝"/>
              <a:ea typeface="ＭＳ Ｐ明朝"/>
            </a:rPr>
            <a:t>倉敷市</a:t>
          </a:r>
          <a:r>
            <a:rPr lang="en-US" altLang="ja-JP" sz="1200" b="1" i="0" u="none" strike="noStrike" baseline="0">
              <a:solidFill>
                <a:srgbClr val="3366FF"/>
              </a:solidFill>
              <a:latin typeface="ＭＳ Ｐ明朝"/>
              <a:ea typeface="ＭＳ Ｐ明朝"/>
            </a:rPr>
            <a:t>2</a:t>
          </a:r>
          <a:r>
            <a:rPr lang="ja-JP" altLang="en-US" sz="1200" b="1" i="0" u="none" strike="noStrike" baseline="0">
              <a:solidFill>
                <a:srgbClr val="3366FF"/>
              </a:solidFill>
              <a:latin typeface="ＭＳ Ｐ明朝"/>
              <a:ea typeface="ＭＳ Ｐ明朝"/>
            </a:rPr>
            <a:t>・小田郡</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3</xdr:row>
      <xdr:rowOff>0</xdr:rowOff>
    </xdr:from>
    <xdr:to>
      <xdr:col>19</xdr:col>
      <xdr:colOff>0</xdr:colOff>
      <xdr:row>44</xdr:row>
      <xdr:rowOff>0</xdr:rowOff>
    </xdr:to>
    <xdr:sp macro="" textlink="">
      <xdr:nvSpPr>
        <xdr:cNvPr id="9810" name="AutoShape 2">
          <a:extLst>
            <a:ext uri="{FF2B5EF4-FFF2-40B4-BE49-F238E27FC236}">
              <a16:creationId xmlns:a16="http://schemas.microsoft.com/office/drawing/2014/main" id="{00000000-0008-0000-0700-000052260000}"/>
            </a:ext>
          </a:extLst>
        </xdr:cNvPr>
        <xdr:cNvSpPr>
          <a:spLocks noChangeArrowheads="1"/>
        </xdr:cNvSpPr>
      </xdr:nvSpPr>
      <xdr:spPr bwMode="auto">
        <a:xfrm>
          <a:off x="0" y="762000"/>
          <a:ext cx="15687675" cy="97726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352425</xdr:colOff>
      <xdr:row>15</xdr:row>
      <xdr:rowOff>0</xdr:rowOff>
    </xdr:to>
    <xdr:sp macro="" textlink="">
      <xdr:nvSpPr>
        <xdr:cNvPr id="9222" name="AutoShape 53">
          <a:extLst>
            <a:ext uri="{FF2B5EF4-FFF2-40B4-BE49-F238E27FC236}">
              <a16:creationId xmlns:a16="http://schemas.microsoft.com/office/drawing/2014/main" id="{00000000-0008-0000-0700-000006240000}"/>
            </a:ext>
          </a:extLst>
        </xdr:cNvPr>
        <xdr:cNvSpPr>
          <a:spLocks noChangeArrowheads="1"/>
        </xdr:cNvSpPr>
      </xdr:nvSpPr>
      <xdr:spPr bwMode="auto">
        <a:xfrm>
          <a:off x="15621000" y="771525"/>
          <a:ext cx="342900" cy="290512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3366FF"/>
              </a:solidFill>
              <a:latin typeface="ＭＳ Ｐ明朝"/>
              <a:ea typeface="ＭＳ Ｐ明朝"/>
            </a:rPr>
            <a:t>総社市・笠岡市・井原市・浅口市</a:t>
          </a:r>
        </a:p>
      </xdr:txBody>
    </xdr:sp>
    <xdr:clientData/>
  </xdr:twoCellAnchor>
  <xdr:twoCellAnchor editAs="oneCell">
    <xdr:from>
      <xdr:col>0</xdr:col>
      <xdr:colOff>0</xdr:colOff>
      <xdr:row>0</xdr:row>
      <xdr:rowOff>0</xdr:rowOff>
    </xdr:from>
    <xdr:to>
      <xdr:col>19</xdr:col>
      <xdr:colOff>14008</xdr:colOff>
      <xdr:row>2</xdr:row>
      <xdr:rowOff>0</xdr:rowOff>
    </xdr:to>
    <xdr:sp macro="" textlink="">
      <xdr:nvSpPr>
        <xdr:cNvPr id="9812" name="AutoShape 1">
          <a:extLst>
            <a:ext uri="{FF2B5EF4-FFF2-40B4-BE49-F238E27FC236}">
              <a16:creationId xmlns:a16="http://schemas.microsoft.com/office/drawing/2014/main" id="{00000000-0008-0000-0700-000054260000}"/>
            </a:ext>
          </a:extLst>
        </xdr:cNvPr>
        <xdr:cNvSpPr>
          <a:spLocks noChangeArrowheads="1"/>
        </xdr:cNvSpPr>
      </xdr:nvSpPr>
      <xdr:spPr bwMode="auto">
        <a:xfrm>
          <a:off x="0" y="0"/>
          <a:ext cx="15687675" cy="666750"/>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9525</xdr:colOff>
      <xdr:row>2</xdr:row>
      <xdr:rowOff>0</xdr:rowOff>
    </xdr:to>
    <xdr:sp macro="" textlink="">
      <xdr:nvSpPr>
        <xdr:cNvPr id="10834" name="AutoShape 1">
          <a:extLst>
            <a:ext uri="{FF2B5EF4-FFF2-40B4-BE49-F238E27FC236}">
              <a16:creationId xmlns:a16="http://schemas.microsoft.com/office/drawing/2014/main" id="{00000000-0008-0000-0800-0000522A0000}"/>
            </a:ext>
          </a:extLst>
        </xdr:cNvPr>
        <xdr:cNvSpPr>
          <a:spLocks noChangeArrowheads="1"/>
        </xdr:cNvSpPr>
      </xdr:nvSpPr>
      <xdr:spPr bwMode="auto">
        <a:xfrm>
          <a:off x="0" y="0"/>
          <a:ext cx="15697200" cy="666750"/>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42</xdr:row>
      <xdr:rowOff>0</xdr:rowOff>
    </xdr:to>
    <xdr:sp macro="" textlink="">
      <xdr:nvSpPr>
        <xdr:cNvPr id="10835" name="AutoShape 2">
          <a:extLst>
            <a:ext uri="{FF2B5EF4-FFF2-40B4-BE49-F238E27FC236}">
              <a16:creationId xmlns:a16="http://schemas.microsoft.com/office/drawing/2014/main" id="{00000000-0008-0000-0800-0000532A0000}"/>
            </a:ext>
          </a:extLst>
        </xdr:cNvPr>
        <xdr:cNvSpPr>
          <a:spLocks noChangeArrowheads="1"/>
        </xdr:cNvSpPr>
      </xdr:nvSpPr>
      <xdr:spPr bwMode="auto">
        <a:xfrm>
          <a:off x="0" y="762000"/>
          <a:ext cx="15687675" cy="10229850"/>
        </a:xfrm>
        <a:prstGeom prst="roundRect">
          <a:avLst>
            <a:gd name="adj" fmla="val 1023"/>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342900</xdr:colOff>
      <xdr:row>13</xdr:row>
      <xdr:rowOff>19050</xdr:rowOff>
    </xdr:to>
    <xdr:sp macro="" textlink="">
      <xdr:nvSpPr>
        <xdr:cNvPr id="10243" name="AutoShape 53">
          <a:extLst>
            <a:ext uri="{FF2B5EF4-FFF2-40B4-BE49-F238E27FC236}">
              <a16:creationId xmlns:a16="http://schemas.microsoft.com/office/drawing/2014/main" id="{00000000-0008-0000-0800-000003280000}"/>
            </a:ext>
          </a:extLst>
        </xdr:cNvPr>
        <xdr:cNvSpPr>
          <a:spLocks noChangeArrowheads="1"/>
        </xdr:cNvSpPr>
      </xdr:nvSpPr>
      <xdr:spPr bwMode="auto">
        <a:xfrm>
          <a:off x="11820525" y="676275"/>
          <a:ext cx="342900" cy="223837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900" b="1" i="0" strike="noStrike">
              <a:solidFill>
                <a:srgbClr val="3366FF"/>
              </a:solidFill>
              <a:latin typeface="ＭＳ Ｐ明朝"/>
              <a:ea typeface="ＭＳ Ｐ明朝"/>
            </a:rPr>
            <a:t>高梁市・加賀郡・新見市</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0</xdr:colOff>
      <xdr:row>2</xdr:row>
      <xdr:rowOff>0</xdr:rowOff>
    </xdr:to>
    <xdr:sp macro="" textlink="">
      <xdr:nvSpPr>
        <xdr:cNvPr id="11858" name="AutoShape 1">
          <a:extLst>
            <a:ext uri="{FF2B5EF4-FFF2-40B4-BE49-F238E27FC236}">
              <a16:creationId xmlns:a16="http://schemas.microsoft.com/office/drawing/2014/main" id="{00000000-0008-0000-0900-0000522E0000}"/>
            </a:ext>
          </a:extLst>
        </xdr:cNvPr>
        <xdr:cNvSpPr>
          <a:spLocks noChangeArrowheads="1"/>
        </xdr:cNvSpPr>
      </xdr:nvSpPr>
      <xdr:spPr bwMode="auto">
        <a:xfrm>
          <a:off x="0" y="0"/>
          <a:ext cx="15674228" cy="658346"/>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45</xdr:row>
      <xdr:rowOff>0</xdr:rowOff>
    </xdr:to>
    <xdr:sp macro="" textlink="">
      <xdr:nvSpPr>
        <xdr:cNvPr id="11859" name="AutoShape 2">
          <a:extLst>
            <a:ext uri="{FF2B5EF4-FFF2-40B4-BE49-F238E27FC236}">
              <a16:creationId xmlns:a16="http://schemas.microsoft.com/office/drawing/2014/main" id="{00000000-0008-0000-0900-0000532E0000}"/>
            </a:ext>
          </a:extLst>
        </xdr:cNvPr>
        <xdr:cNvSpPr>
          <a:spLocks noChangeArrowheads="1"/>
        </xdr:cNvSpPr>
      </xdr:nvSpPr>
      <xdr:spPr bwMode="auto">
        <a:xfrm>
          <a:off x="0" y="762000"/>
          <a:ext cx="15687675" cy="95440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342900</xdr:colOff>
      <xdr:row>13</xdr:row>
      <xdr:rowOff>171450</xdr:rowOff>
    </xdr:to>
    <xdr:sp macro="" textlink="">
      <xdr:nvSpPr>
        <xdr:cNvPr id="11270" name="AutoShape 53">
          <a:extLst>
            <a:ext uri="{FF2B5EF4-FFF2-40B4-BE49-F238E27FC236}">
              <a16:creationId xmlns:a16="http://schemas.microsoft.com/office/drawing/2014/main" id="{00000000-0008-0000-0900-0000062C0000}"/>
            </a:ext>
          </a:extLst>
        </xdr:cNvPr>
        <xdr:cNvSpPr>
          <a:spLocks noChangeArrowheads="1"/>
        </xdr:cNvSpPr>
      </xdr:nvSpPr>
      <xdr:spPr bwMode="auto">
        <a:xfrm>
          <a:off x="15621000" y="771525"/>
          <a:ext cx="333375" cy="239077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3366FF"/>
              </a:solidFill>
              <a:latin typeface="ＭＳ Ｐ明朝"/>
              <a:ea typeface="ＭＳ Ｐ明朝"/>
            </a:rPr>
            <a:t>津山市・勝田郡・久米郡</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3</xdr:row>
      <xdr:rowOff>0</xdr:rowOff>
    </xdr:from>
    <xdr:to>
      <xdr:col>19</xdr:col>
      <xdr:colOff>0</xdr:colOff>
      <xdr:row>45</xdr:row>
      <xdr:rowOff>0</xdr:rowOff>
    </xdr:to>
    <xdr:sp macro="" textlink="">
      <xdr:nvSpPr>
        <xdr:cNvPr id="12885" name="AutoShape 2">
          <a:extLst>
            <a:ext uri="{FF2B5EF4-FFF2-40B4-BE49-F238E27FC236}">
              <a16:creationId xmlns:a16="http://schemas.microsoft.com/office/drawing/2014/main" id="{00000000-0008-0000-0A00-000055320000}"/>
            </a:ext>
          </a:extLst>
        </xdr:cNvPr>
        <xdr:cNvSpPr>
          <a:spLocks noChangeArrowheads="1"/>
        </xdr:cNvSpPr>
      </xdr:nvSpPr>
      <xdr:spPr bwMode="auto">
        <a:xfrm>
          <a:off x="0" y="762000"/>
          <a:ext cx="15763875" cy="9772650"/>
        </a:xfrm>
        <a:prstGeom prst="roundRect">
          <a:avLst>
            <a:gd name="adj" fmla="val 838"/>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352425</xdr:colOff>
      <xdr:row>13</xdr:row>
      <xdr:rowOff>76200</xdr:rowOff>
    </xdr:to>
    <xdr:sp macro="" textlink="">
      <xdr:nvSpPr>
        <xdr:cNvPr id="12297" name="AutoShape 53">
          <a:extLst>
            <a:ext uri="{FF2B5EF4-FFF2-40B4-BE49-F238E27FC236}">
              <a16:creationId xmlns:a16="http://schemas.microsoft.com/office/drawing/2014/main" id="{00000000-0008-0000-0A00-000009300000}"/>
            </a:ext>
          </a:extLst>
        </xdr:cNvPr>
        <xdr:cNvSpPr>
          <a:spLocks noChangeArrowheads="1"/>
        </xdr:cNvSpPr>
      </xdr:nvSpPr>
      <xdr:spPr bwMode="auto">
        <a:xfrm>
          <a:off x="15621000" y="771525"/>
          <a:ext cx="342900" cy="229552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3366FF"/>
              </a:solidFill>
              <a:latin typeface="ＭＳ Ｐ明朝"/>
              <a:ea typeface="ＭＳ Ｐ明朝"/>
            </a:rPr>
            <a:t>真庭市・苫田郡・美作市</a:t>
          </a:r>
        </a:p>
      </xdr:txBody>
    </xdr:sp>
    <xdr:clientData/>
  </xdr:twoCellAnchor>
  <xdr:twoCellAnchor editAs="oneCell">
    <xdr:from>
      <xdr:col>0</xdr:col>
      <xdr:colOff>28015</xdr:colOff>
      <xdr:row>0</xdr:row>
      <xdr:rowOff>0</xdr:rowOff>
    </xdr:from>
    <xdr:to>
      <xdr:col>18</xdr:col>
      <xdr:colOff>868456</xdr:colOff>
      <xdr:row>2</xdr:row>
      <xdr:rowOff>0</xdr:rowOff>
    </xdr:to>
    <xdr:sp macro="" textlink="">
      <xdr:nvSpPr>
        <xdr:cNvPr id="12887" name="AutoShape 1">
          <a:extLst>
            <a:ext uri="{FF2B5EF4-FFF2-40B4-BE49-F238E27FC236}">
              <a16:creationId xmlns:a16="http://schemas.microsoft.com/office/drawing/2014/main" id="{00000000-0008-0000-0A00-000057320000}"/>
            </a:ext>
          </a:extLst>
        </xdr:cNvPr>
        <xdr:cNvSpPr>
          <a:spLocks noChangeArrowheads="1"/>
        </xdr:cNvSpPr>
      </xdr:nvSpPr>
      <xdr:spPr bwMode="auto">
        <a:xfrm>
          <a:off x="28015" y="0"/>
          <a:ext cx="15744265" cy="658346"/>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50801</xdr:rowOff>
    </xdr:from>
    <xdr:to>
      <xdr:col>3</xdr:col>
      <xdr:colOff>0</xdr:colOff>
      <xdr:row>33</xdr:row>
      <xdr:rowOff>209551</xdr:rowOff>
    </xdr:to>
    <xdr:sp macro="" textlink="">
      <xdr:nvSpPr>
        <xdr:cNvPr id="2" name="AutoShape 1">
          <a:extLst>
            <a:ext uri="{FF2B5EF4-FFF2-40B4-BE49-F238E27FC236}">
              <a16:creationId xmlns:a16="http://schemas.microsoft.com/office/drawing/2014/main" id="{EAC99D06-369E-4946-8668-049369340EF2}"/>
            </a:ext>
          </a:extLst>
        </xdr:cNvPr>
        <xdr:cNvSpPr>
          <a:spLocks noChangeArrowheads="1"/>
        </xdr:cNvSpPr>
      </xdr:nvSpPr>
      <xdr:spPr bwMode="auto">
        <a:xfrm>
          <a:off x="0" y="50801"/>
          <a:ext cx="15163800" cy="9988550"/>
        </a:xfrm>
        <a:prstGeom prst="roundRect">
          <a:avLst>
            <a:gd name="adj" fmla="val 1579"/>
          </a:avLst>
        </a:prstGeom>
        <a:noFill/>
        <a:ln w="15875">
          <a:solidFill>
            <a:srgbClr val="000000"/>
          </a:solidFill>
          <a:round/>
          <a:headEnd/>
          <a:tailEnd/>
        </a:ln>
      </xdr:spPr>
    </xdr:sp>
    <xdr:clientData/>
  </xdr:twoCellAnchor>
  <xdr:twoCellAnchor editAs="oneCell">
    <xdr:from>
      <xdr:col>1</xdr:col>
      <xdr:colOff>252129</xdr:colOff>
      <xdr:row>1</xdr:row>
      <xdr:rowOff>98043</xdr:rowOff>
    </xdr:from>
    <xdr:to>
      <xdr:col>2</xdr:col>
      <xdr:colOff>9385293</xdr:colOff>
      <xdr:row>31</xdr:row>
      <xdr:rowOff>204634</xdr:rowOff>
    </xdr:to>
    <xdr:pic>
      <xdr:nvPicPr>
        <xdr:cNvPr id="3" name="図 2">
          <a:extLst>
            <a:ext uri="{FF2B5EF4-FFF2-40B4-BE49-F238E27FC236}">
              <a16:creationId xmlns:a16="http://schemas.microsoft.com/office/drawing/2014/main" id="{B5310F75-7F53-47A1-B90D-C280B2DB63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9304" y="650493"/>
          <a:ext cx="14076639" cy="88124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50801</xdr:rowOff>
    </xdr:from>
    <xdr:to>
      <xdr:col>3</xdr:col>
      <xdr:colOff>0</xdr:colOff>
      <xdr:row>33</xdr:row>
      <xdr:rowOff>209551</xdr:rowOff>
    </xdr:to>
    <xdr:sp macro="" textlink="">
      <xdr:nvSpPr>
        <xdr:cNvPr id="2" name="AutoShape 1">
          <a:extLst>
            <a:ext uri="{FF2B5EF4-FFF2-40B4-BE49-F238E27FC236}">
              <a16:creationId xmlns:a16="http://schemas.microsoft.com/office/drawing/2014/main" id="{0923B755-EB46-4FC0-81FD-F556C01C6009}"/>
            </a:ext>
          </a:extLst>
        </xdr:cNvPr>
        <xdr:cNvSpPr>
          <a:spLocks noChangeArrowheads="1"/>
        </xdr:cNvSpPr>
      </xdr:nvSpPr>
      <xdr:spPr bwMode="auto">
        <a:xfrm>
          <a:off x="0" y="50801"/>
          <a:ext cx="15163800" cy="9988550"/>
        </a:xfrm>
        <a:prstGeom prst="roundRect">
          <a:avLst>
            <a:gd name="adj" fmla="val 1579"/>
          </a:avLst>
        </a:prstGeom>
        <a:noFill/>
        <a:ln w="15875">
          <a:solidFill>
            <a:srgbClr val="000000"/>
          </a:solidFill>
          <a:round/>
          <a:headEnd/>
          <a:tailEnd/>
        </a:ln>
      </xdr:spPr>
    </xdr:sp>
    <xdr:clientData/>
  </xdr:twoCellAnchor>
  <xdr:twoCellAnchor editAs="oneCell">
    <xdr:from>
      <xdr:col>1</xdr:col>
      <xdr:colOff>56031</xdr:colOff>
      <xdr:row>2</xdr:row>
      <xdr:rowOff>14005</xdr:rowOff>
    </xdr:from>
    <xdr:to>
      <xdr:col>2</xdr:col>
      <xdr:colOff>9643728</xdr:colOff>
      <xdr:row>24</xdr:row>
      <xdr:rowOff>7338</xdr:rowOff>
    </xdr:to>
    <xdr:pic>
      <xdr:nvPicPr>
        <xdr:cNvPr id="3" name="図 2">
          <a:extLst>
            <a:ext uri="{FF2B5EF4-FFF2-40B4-BE49-F238E27FC236}">
              <a16:creationId xmlns:a16="http://schemas.microsoft.com/office/drawing/2014/main" id="{DF0598A1-DF8A-41E9-9BEA-A81623F822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3206" y="728380"/>
          <a:ext cx="14531172" cy="65370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22225</xdr:rowOff>
    </xdr:from>
    <xdr:to>
      <xdr:col>3</xdr:col>
      <xdr:colOff>12700</xdr:colOff>
      <xdr:row>34</xdr:row>
      <xdr:rowOff>12700</xdr:rowOff>
    </xdr:to>
    <xdr:sp macro="" textlink="">
      <xdr:nvSpPr>
        <xdr:cNvPr id="2" name="AutoShape 1">
          <a:extLst>
            <a:ext uri="{FF2B5EF4-FFF2-40B4-BE49-F238E27FC236}">
              <a16:creationId xmlns:a16="http://schemas.microsoft.com/office/drawing/2014/main" id="{0008B92E-6514-464F-A96C-A1C4E90DC342}"/>
            </a:ext>
          </a:extLst>
        </xdr:cNvPr>
        <xdr:cNvSpPr>
          <a:spLocks noChangeArrowheads="1"/>
        </xdr:cNvSpPr>
      </xdr:nvSpPr>
      <xdr:spPr bwMode="auto">
        <a:xfrm>
          <a:off x="0" y="22225"/>
          <a:ext cx="15186025" cy="10039350"/>
        </a:xfrm>
        <a:prstGeom prst="roundRect">
          <a:avLst>
            <a:gd name="adj" fmla="val 1579"/>
          </a:avLst>
        </a:prstGeom>
        <a:noFill/>
        <a:ln w="15875">
          <a:solidFill>
            <a:srgbClr val="000000"/>
          </a:solidFill>
          <a:round/>
          <a:headEnd/>
          <a:tailEnd/>
        </a:ln>
      </xdr:spPr>
    </xdr:sp>
    <xdr:clientData/>
  </xdr:twoCellAnchor>
  <xdr:twoCellAnchor editAs="oneCell">
    <xdr:from>
      <xdr:col>1</xdr:col>
      <xdr:colOff>196093</xdr:colOff>
      <xdr:row>0</xdr:row>
      <xdr:rowOff>420207</xdr:rowOff>
    </xdr:from>
    <xdr:to>
      <xdr:col>2</xdr:col>
      <xdr:colOff>9342782</xdr:colOff>
      <xdr:row>32</xdr:row>
      <xdr:rowOff>136419</xdr:rowOff>
    </xdr:to>
    <xdr:pic>
      <xdr:nvPicPr>
        <xdr:cNvPr id="3" name="図 2">
          <a:extLst>
            <a:ext uri="{FF2B5EF4-FFF2-40B4-BE49-F238E27FC236}">
              <a16:creationId xmlns:a16="http://schemas.microsoft.com/office/drawing/2014/main" id="{5A323BB9-E935-46AC-AEB0-158BFAAE07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3268" y="420207"/>
          <a:ext cx="14090164" cy="92602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22225</xdr:rowOff>
    </xdr:from>
    <xdr:to>
      <xdr:col>3</xdr:col>
      <xdr:colOff>12700</xdr:colOff>
      <xdr:row>34</xdr:row>
      <xdr:rowOff>12700</xdr:rowOff>
    </xdr:to>
    <xdr:sp macro="" textlink="">
      <xdr:nvSpPr>
        <xdr:cNvPr id="2" name="AutoShape 1">
          <a:extLst>
            <a:ext uri="{FF2B5EF4-FFF2-40B4-BE49-F238E27FC236}">
              <a16:creationId xmlns:a16="http://schemas.microsoft.com/office/drawing/2014/main" id="{456FB6C8-163E-4DDC-8661-8E4DE853A1F6}"/>
            </a:ext>
          </a:extLst>
        </xdr:cNvPr>
        <xdr:cNvSpPr>
          <a:spLocks noChangeArrowheads="1"/>
        </xdr:cNvSpPr>
      </xdr:nvSpPr>
      <xdr:spPr bwMode="auto">
        <a:xfrm>
          <a:off x="0" y="22225"/>
          <a:ext cx="15186025" cy="10039350"/>
        </a:xfrm>
        <a:prstGeom prst="roundRect">
          <a:avLst>
            <a:gd name="adj" fmla="val 1579"/>
          </a:avLst>
        </a:prstGeom>
        <a:noFill/>
        <a:ln w="15875">
          <a:solidFill>
            <a:srgbClr val="000000"/>
          </a:solidFill>
          <a:round/>
          <a:headEnd/>
          <a:tailEnd/>
        </a:ln>
      </xdr:spPr>
    </xdr:sp>
    <xdr:clientData/>
  </xdr:twoCellAnchor>
  <xdr:twoCellAnchor editAs="oneCell">
    <xdr:from>
      <xdr:col>1</xdr:col>
      <xdr:colOff>252127</xdr:colOff>
      <xdr:row>0</xdr:row>
      <xdr:rowOff>434222</xdr:rowOff>
    </xdr:from>
    <xdr:to>
      <xdr:col>2</xdr:col>
      <xdr:colOff>9265626</xdr:colOff>
      <xdr:row>32</xdr:row>
      <xdr:rowOff>240915</xdr:rowOff>
    </xdr:to>
    <xdr:pic>
      <xdr:nvPicPr>
        <xdr:cNvPr id="3" name="図 2">
          <a:extLst>
            <a:ext uri="{FF2B5EF4-FFF2-40B4-BE49-F238E27FC236}">
              <a16:creationId xmlns:a16="http://schemas.microsoft.com/office/drawing/2014/main" id="{98EEAB78-2CDE-4532-9347-4A1676F7A351}"/>
            </a:ext>
          </a:extLst>
        </xdr:cNvPr>
        <xdr:cNvPicPr>
          <a:picLocks noChangeAspect="1"/>
        </xdr:cNvPicPr>
      </xdr:nvPicPr>
      <xdr:blipFill>
        <a:blip xmlns:r="http://schemas.openxmlformats.org/officeDocument/2006/relationships" r:embed="rId1"/>
        <a:stretch>
          <a:fillRect/>
        </a:stretch>
      </xdr:blipFill>
      <xdr:spPr>
        <a:xfrm>
          <a:off x="509302" y="434222"/>
          <a:ext cx="13956974" cy="9350743"/>
        </a:xfrm>
        <a:prstGeom prst="rect">
          <a:avLst/>
        </a:prstGeom>
      </xdr:spPr>
    </xdr:pic>
    <xdr:clientData/>
  </xdr:twoCellAnchor>
  <xdr:twoCellAnchor>
    <xdr:from>
      <xdr:col>2</xdr:col>
      <xdr:colOff>6975662</xdr:colOff>
      <xdr:row>31</xdr:row>
      <xdr:rowOff>224119</xdr:rowOff>
    </xdr:from>
    <xdr:to>
      <xdr:col>2</xdr:col>
      <xdr:colOff>9230846</xdr:colOff>
      <xdr:row>32</xdr:row>
      <xdr:rowOff>210112</xdr:rowOff>
    </xdr:to>
    <xdr:sp macro="" textlink="">
      <xdr:nvSpPr>
        <xdr:cNvPr id="4" name="正方形/長方形 3">
          <a:extLst>
            <a:ext uri="{FF2B5EF4-FFF2-40B4-BE49-F238E27FC236}">
              <a16:creationId xmlns:a16="http://schemas.microsoft.com/office/drawing/2014/main" id="{F0CEBF90-D4F5-464B-BAB6-D8CB34C2B5AC}"/>
            </a:ext>
          </a:extLst>
        </xdr:cNvPr>
        <xdr:cNvSpPr/>
      </xdr:nvSpPr>
      <xdr:spPr>
        <a:xfrm>
          <a:off x="12176312" y="9482419"/>
          <a:ext cx="2255184" cy="27174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r"/>
          <a:r>
            <a:rPr kumimoji="1" lang="ja-JP" altLang="en-US" sz="1400"/>
            <a:t>㈱読宣</a:t>
          </a:r>
          <a:r>
            <a:rPr kumimoji="1" lang="en-US" altLang="ja-JP" sz="1400"/>
            <a:t>WEST</a:t>
          </a:r>
          <a:r>
            <a:rPr kumimoji="1" lang="ja-JP" altLang="en-US" sz="1400"/>
            <a:t>岡山支社</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20</xdr:col>
      <xdr:colOff>9525</xdr:colOff>
      <xdr:row>4</xdr:row>
      <xdr:rowOff>0</xdr:rowOff>
    </xdr:to>
    <xdr:sp macro="" textlink="">
      <xdr:nvSpPr>
        <xdr:cNvPr id="14120" name="AutoShape 1">
          <a:extLst>
            <a:ext uri="{FF2B5EF4-FFF2-40B4-BE49-F238E27FC236}">
              <a16:creationId xmlns:a16="http://schemas.microsoft.com/office/drawing/2014/main" id="{00000000-0008-0000-0000-000028370000}"/>
            </a:ext>
          </a:extLst>
        </xdr:cNvPr>
        <xdr:cNvSpPr>
          <a:spLocks noChangeArrowheads="1"/>
        </xdr:cNvSpPr>
      </xdr:nvSpPr>
      <xdr:spPr bwMode="auto">
        <a:xfrm>
          <a:off x="0" y="314325"/>
          <a:ext cx="14620875" cy="695325"/>
        </a:xfrm>
        <a:prstGeom prst="roundRect">
          <a:avLst>
            <a:gd name="adj" fmla="val 16667"/>
          </a:avLst>
        </a:prstGeom>
        <a:noFill/>
        <a:ln w="2857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xdr:row>
      <xdr:rowOff>0</xdr:rowOff>
    </xdr:from>
    <xdr:to>
      <xdr:col>20</xdr:col>
      <xdr:colOff>9525</xdr:colOff>
      <xdr:row>36</xdr:row>
      <xdr:rowOff>0</xdr:rowOff>
    </xdr:to>
    <xdr:sp macro="" textlink="">
      <xdr:nvSpPr>
        <xdr:cNvPr id="14121" name="AutoShape 2">
          <a:extLst>
            <a:ext uri="{FF2B5EF4-FFF2-40B4-BE49-F238E27FC236}">
              <a16:creationId xmlns:a16="http://schemas.microsoft.com/office/drawing/2014/main" id="{00000000-0008-0000-0000-000029370000}"/>
            </a:ext>
          </a:extLst>
        </xdr:cNvPr>
        <xdr:cNvSpPr>
          <a:spLocks noChangeArrowheads="1"/>
        </xdr:cNvSpPr>
      </xdr:nvSpPr>
      <xdr:spPr bwMode="auto">
        <a:xfrm>
          <a:off x="0" y="1514475"/>
          <a:ext cx="14620875" cy="77152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37</xdr:row>
      <xdr:rowOff>0</xdr:rowOff>
    </xdr:from>
    <xdr:to>
      <xdr:col>20</xdr:col>
      <xdr:colOff>9525</xdr:colOff>
      <xdr:row>41</xdr:row>
      <xdr:rowOff>0</xdr:rowOff>
    </xdr:to>
    <xdr:sp macro="" textlink="">
      <xdr:nvSpPr>
        <xdr:cNvPr id="14122" name="AutoShape 3">
          <a:extLst>
            <a:ext uri="{FF2B5EF4-FFF2-40B4-BE49-F238E27FC236}">
              <a16:creationId xmlns:a16="http://schemas.microsoft.com/office/drawing/2014/main" id="{00000000-0008-0000-0000-00002A370000}"/>
            </a:ext>
          </a:extLst>
        </xdr:cNvPr>
        <xdr:cNvSpPr>
          <a:spLocks noChangeArrowheads="1"/>
        </xdr:cNvSpPr>
      </xdr:nvSpPr>
      <xdr:spPr bwMode="auto">
        <a:xfrm>
          <a:off x="0" y="9539883"/>
          <a:ext cx="14609564" cy="1101328"/>
        </a:xfrm>
        <a:prstGeom prst="roundRect">
          <a:avLst>
            <a:gd name="adj" fmla="val 8491"/>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444500</xdr:colOff>
      <xdr:row>4</xdr:row>
      <xdr:rowOff>38100</xdr:rowOff>
    </xdr:from>
    <xdr:to>
      <xdr:col>6</xdr:col>
      <xdr:colOff>711200</xdr:colOff>
      <xdr:row>5</xdr:row>
      <xdr:rowOff>101600</xdr:rowOff>
    </xdr:to>
    <xdr:cxnSp macro="">
      <xdr:nvCxnSpPr>
        <xdr:cNvPr id="6" name="カギ線コネクタ 5">
          <a:extLst>
            <a:ext uri="{FF2B5EF4-FFF2-40B4-BE49-F238E27FC236}">
              <a16:creationId xmlns:a16="http://schemas.microsoft.com/office/drawing/2014/main" id="{00000000-0008-0000-0000-000006000000}"/>
            </a:ext>
          </a:extLst>
        </xdr:cNvPr>
        <xdr:cNvCxnSpPr/>
      </xdr:nvCxnSpPr>
      <xdr:spPr>
        <a:xfrm>
          <a:off x="3848100" y="1054100"/>
          <a:ext cx="266700" cy="241300"/>
        </a:xfrm>
        <a:prstGeom prst="bentConnector3">
          <a:avLst>
            <a:gd name="adj1" fmla="val -238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0</xdr:colOff>
      <xdr:row>2</xdr:row>
      <xdr:rowOff>0</xdr:rowOff>
    </xdr:to>
    <xdr:sp macro="" textlink="">
      <xdr:nvSpPr>
        <xdr:cNvPr id="1617" name="AutoShape 1">
          <a:extLst>
            <a:ext uri="{FF2B5EF4-FFF2-40B4-BE49-F238E27FC236}">
              <a16:creationId xmlns:a16="http://schemas.microsoft.com/office/drawing/2014/main" id="{00000000-0008-0000-0100-000051060000}"/>
            </a:ext>
          </a:extLst>
        </xdr:cNvPr>
        <xdr:cNvSpPr>
          <a:spLocks noChangeArrowheads="1"/>
        </xdr:cNvSpPr>
      </xdr:nvSpPr>
      <xdr:spPr bwMode="auto">
        <a:xfrm>
          <a:off x="0" y="0"/>
          <a:ext cx="15846136" cy="663864"/>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85725</xdr:rowOff>
    </xdr:from>
    <xdr:to>
      <xdr:col>19</xdr:col>
      <xdr:colOff>0</xdr:colOff>
      <xdr:row>44</xdr:row>
      <xdr:rowOff>0</xdr:rowOff>
    </xdr:to>
    <xdr:sp macro="" textlink="">
      <xdr:nvSpPr>
        <xdr:cNvPr id="1618" name="AutoShape 2">
          <a:extLst>
            <a:ext uri="{FF2B5EF4-FFF2-40B4-BE49-F238E27FC236}">
              <a16:creationId xmlns:a16="http://schemas.microsoft.com/office/drawing/2014/main" id="{00000000-0008-0000-0100-000052060000}"/>
            </a:ext>
          </a:extLst>
        </xdr:cNvPr>
        <xdr:cNvSpPr>
          <a:spLocks noChangeArrowheads="1"/>
        </xdr:cNvSpPr>
      </xdr:nvSpPr>
      <xdr:spPr bwMode="auto">
        <a:xfrm>
          <a:off x="0" y="749589"/>
          <a:ext cx="15846136" cy="9713479"/>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19</xdr:col>
      <xdr:colOff>9525</xdr:colOff>
      <xdr:row>3</xdr:row>
      <xdr:rowOff>9525</xdr:rowOff>
    </xdr:from>
    <xdr:to>
      <xdr:col>19</xdr:col>
      <xdr:colOff>342900</xdr:colOff>
      <xdr:row>7</xdr:row>
      <xdr:rowOff>85725</xdr:rowOff>
    </xdr:to>
    <xdr:sp macro="" textlink="">
      <xdr:nvSpPr>
        <xdr:cNvPr id="1027" name="AutoShape 53">
          <a:extLst>
            <a:ext uri="{FF2B5EF4-FFF2-40B4-BE49-F238E27FC236}">
              <a16:creationId xmlns:a16="http://schemas.microsoft.com/office/drawing/2014/main" id="{00000000-0008-0000-0100-000003040000}"/>
            </a:ext>
          </a:extLst>
        </xdr:cNvPr>
        <xdr:cNvSpPr>
          <a:spLocks noChangeArrowheads="1"/>
        </xdr:cNvSpPr>
      </xdr:nvSpPr>
      <xdr:spPr bwMode="auto">
        <a:xfrm>
          <a:off x="11820525" y="676275"/>
          <a:ext cx="342900" cy="1238250"/>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400" b="1" i="0" strike="noStrike">
              <a:solidFill>
                <a:srgbClr val="3366FF"/>
              </a:solidFill>
              <a:latin typeface="ＭＳ Ｐ明朝"/>
              <a:ea typeface="ＭＳ Ｐ明朝"/>
            </a:rPr>
            <a:t>岡山市</a:t>
          </a:r>
          <a:r>
            <a:rPr lang="en-US" altLang="ja-JP" sz="1400" b="1" i="0" strike="noStrike">
              <a:solidFill>
                <a:srgbClr val="3366FF"/>
              </a:solidFill>
              <a:latin typeface="ＭＳ Ｐ明朝"/>
              <a:ea typeface="ＭＳ Ｐ明朝"/>
            </a:rPr>
            <a:t>1</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0</xdr:rowOff>
    </xdr:from>
    <xdr:to>
      <xdr:col>19</xdr:col>
      <xdr:colOff>0</xdr:colOff>
      <xdr:row>45</xdr:row>
      <xdr:rowOff>0</xdr:rowOff>
    </xdr:to>
    <xdr:sp macro="" textlink="">
      <xdr:nvSpPr>
        <xdr:cNvPr id="3666" name="AutoShape 2">
          <a:extLst>
            <a:ext uri="{FF2B5EF4-FFF2-40B4-BE49-F238E27FC236}">
              <a16:creationId xmlns:a16="http://schemas.microsoft.com/office/drawing/2014/main" id="{00000000-0008-0000-0200-0000520E0000}"/>
            </a:ext>
          </a:extLst>
        </xdr:cNvPr>
        <xdr:cNvSpPr>
          <a:spLocks noChangeArrowheads="1"/>
        </xdr:cNvSpPr>
      </xdr:nvSpPr>
      <xdr:spPr bwMode="auto">
        <a:xfrm>
          <a:off x="0" y="762000"/>
          <a:ext cx="15716250" cy="97726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19</xdr:col>
      <xdr:colOff>0</xdr:colOff>
      <xdr:row>3</xdr:row>
      <xdr:rowOff>28575</xdr:rowOff>
    </xdr:from>
    <xdr:to>
      <xdr:col>19</xdr:col>
      <xdr:colOff>333375</xdr:colOff>
      <xdr:row>7</xdr:row>
      <xdr:rowOff>209550</xdr:rowOff>
    </xdr:to>
    <xdr:sp macro="" textlink="">
      <xdr:nvSpPr>
        <xdr:cNvPr id="3078" name="AutoShape 53">
          <a:extLst>
            <a:ext uri="{FF2B5EF4-FFF2-40B4-BE49-F238E27FC236}">
              <a16:creationId xmlns:a16="http://schemas.microsoft.com/office/drawing/2014/main" id="{00000000-0008-0000-0200-0000060C0000}"/>
            </a:ext>
          </a:extLst>
        </xdr:cNvPr>
        <xdr:cNvSpPr>
          <a:spLocks noChangeArrowheads="1"/>
        </xdr:cNvSpPr>
      </xdr:nvSpPr>
      <xdr:spPr bwMode="auto">
        <a:xfrm>
          <a:off x="15611475" y="790575"/>
          <a:ext cx="333375" cy="103822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3366FF"/>
              </a:solidFill>
              <a:latin typeface="ＭＳ Ｐ明朝"/>
              <a:ea typeface="ＭＳ Ｐ明朝"/>
            </a:rPr>
            <a:t>岡山市</a:t>
          </a:r>
          <a:r>
            <a:rPr lang="en-US" altLang="ja-JP" sz="1100" b="1" i="0" u="none" strike="noStrike" baseline="0">
              <a:solidFill>
                <a:srgbClr val="3366FF"/>
              </a:solidFill>
              <a:latin typeface="ＭＳ Ｐ明朝"/>
              <a:ea typeface="ＭＳ Ｐ明朝"/>
            </a:rPr>
            <a:t>2</a:t>
          </a:r>
        </a:p>
      </xdr:txBody>
    </xdr:sp>
    <xdr:clientData/>
  </xdr:twoCellAnchor>
  <xdr:twoCellAnchor editAs="oneCell">
    <xdr:from>
      <xdr:col>0</xdr:col>
      <xdr:colOff>28864</xdr:colOff>
      <xdr:row>0</xdr:row>
      <xdr:rowOff>14432</xdr:rowOff>
    </xdr:from>
    <xdr:to>
      <xdr:col>18</xdr:col>
      <xdr:colOff>880340</xdr:colOff>
      <xdr:row>2</xdr:row>
      <xdr:rowOff>14432</xdr:rowOff>
    </xdr:to>
    <xdr:sp macro="" textlink="">
      <xdr:nvSpPr>
        <xdr:cNvPr id="3668" name="AutoShape 1">
          <a:extLst>
            <a:ext uri="{FF2B5EF4-FFF2-40B4-BE49-F238E27FC236}">
              <a16:creationId xmlns:a16="http://schemas.microsoft.com/office/drawing/2014/main" id="{00000000-0008-0000-0200-0000540E0000}"/>
            </a:ext>
          </a:extLst>
        </xdr:cNvPr>
        <xdr:cNvSpPr>
          <a:spLocks noChangeArrowheads="1"/>
        </xdr:cNvSpPr>
      </xdr:nvSpPr>
      <xdr:spPr bwMode="auto">
        <a:xfrm>
          <a:off x="28864" y="14432"/>
          <a:ext cx="15759544" cy="663864"/>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14007</xdr:colOff>
      <xdr:row>2</xdr:row>
      <xdr:rowOff>0</xdr:rowOff>
    </xdr:to>
    <xdr:sp macro="" textlink="">
      <xdr:nvSpPr>
        <xdr:cNvPr id="4695" name="AutoShape 1">
          <a:extLst>
            <a:ext uri="{FF2B5EF4-FFF2-40B4-BE49-F238E27FC236}">
              <a16:creationId xmlns:a16="http://schemas.microsoft.com/office/drawing/2014/main" id="{00000000-0008-0000-0300-000057120000}"/>
            </a:ext>
          </a:extLst>
        </xdr:cNvPr>
        <xdr:cNvSpPr>
          <a:spLocks noChangeArrowheads="1"/>
        </xdr:cNvSpPr>
      </xdr:nvSpPr>
      <xdr:spPr bwMode="auto">
        <a:xfrm>
          <a:off x="0" y="0"/>
          <a:ext cx="15926360" cy="658346"/>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44</xdr:row>
      <xdr:rowOff>0</xdr:rowOff>
    </xdr:to>
    <xdr:sp macro="" textlink="">
      <xdr:nvSpPr>
        <xdr:cNvPr id="4696" name="AutoShape 2">
          <a:extLst>
            <a:ext uri="{FF2B5EF4-FFF2-40B4-BE49-F238E27FC236}">
              <a16:creationId xmlns:a16="http://schemas.microsoft.com/office/drawing/2014/main" id="{00000000-0008-0000-0300-000058120000}"/>
            </a:ext>
          </a:extLst>
        </xdr:cNvPr>
        <xdr:cNvSpPr>
          <a:spLocks noChangeArrowheads="1"/>
        </xdr:cNvSpPr>
      </xdr:nvSpPr>
      <xdr:spPr bwMode="auto">
        <a:xfrm>
          <a:off x="0" y="762000"/>
          <a:ext cx="15868650" cy="9544050"/>
        </a:xfrm>
        <a:prstGeom prst="roundRect">
          <a:avLst>
            <a:gd name="adj" fmla="val 796"/>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352425</xdr:colOff>
      <xdr:row>11</xdr:row>
      <xdr:rowOff>180975</xdr:rowOff>
    </xdr:to>
    <xdr:sp macro="" textlink="">
      <xdr:nvSpPr>
        <xdr:cNvPr id="4099" name="AutoShape 53">
          <a:extLst>
            <a:ext uri="{FF2B5EF4-FFF2-40B4-BE49-F238E27FC236}">
              <a16:creationId xmlns:a16="http://schemas.microsoft.com/office/drawing/2014/main" id="{00000000-0008-0000-0300-000003100000}"/>
            </a:ext>
          </a:extLst>
        </xdr:cNvPr>
        <xdr:cNvSpPr>
          <a:spLocks noChangeArrowheads="1"/>
        </xdr:cNvSpPr>
      </xdr:nvSpPr>
      <xdr:spPr bwMode="auto">
        <a:xfrm>
          <a:off x="11820525" y="676275"/>
          <a:ext cx="342900" cy="1943100"/>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strike="noStrike">
              <a:solidFill>
                <a:srgbClr val="3366FF"/>
              </a:solidFill>
              <a:latin typeface="ＭＳ Ｐ明朝"/>
              <a:ea typeface="ＭＳ Ｐ明朝"/>
            </a:rPr>
            <a:t>岡山市</a:t>
          </a:r>
          <a:r>
            <a:rPr lang="en-US" altLang="ja-JP" sz="1100" b="1" i="0" strike="noStrike">
              <a:solidFill>
                <a:srgbClr val="3366FF"/>
              </a:solidFill>
              <a:latin typeface="ＭＳ Ｐ明朝"/>
              <a:ea typeface="ＭＳ Ｐ明朝"/>
            </a:rPr>
            <a:t>3</a:t>
          </a:r>
          <a:r>
            <a:rPr lang="ja-JP" altLang="en-US" sz="1100" b="1" i="0" strike="noStrike">
              <a:solidFill>
                <a:srgbClr val="3366FF"/>
              </a:solidFill>
              <a:latin typeface="ＭＳ Ｐ明朝"/>
              <a:ea typeface="ＭＳ Ｐ明朝"/>
            </a:rPr>
            <a:t>・玉野市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25240;&#36796;&#37096;&#25968;&#34920;\19.02&#39321;&#24029;&#30476;&#25240;&#36796;&#37096;&#2596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取り扱い基準"/>
      <sheetName val="市郡別部数 "/>
      <sheetName val="市郡別"/>
      <sheetName val="香川①"/>
      <sheetName val="香川②"/>
      <sheetName val="香川③"/>
      <sheetName val="香川④"/>
    </sheetNames>
    <sheetDataSet>
      <sheetData sheetId="0"/>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A4C42-DCAD-437C-A6EE-A2C1C7CE8469}">
  <sheetPr>
    <tabColor rgb="FFFFC000"/>
  </sheetPr>
  <dimension ref="A1:I35"/>
  <sheetViews>
    <sheetView showGridLines="0" showZeros="0" zoomScale="68" zoomScaleNormal="68" zoomScaleSheetLayoutView="75" workbookViewId="0">
      <selection activeCell="C42" sqref="C42"/>
    </sheetView>
  </sheetViews>
  <sheetFormatPr defaultColWidth="11.375" defaultRowHeight="17.25" customHeight="1" x14ac:dyDescent="0.15"/>
  <cols>
    <col min="1" max="1" width="3.375" style="342" customWidth="1"/>
    <col min="2" max="2" width="64.875" style="342" customWidth="1"/>
    <col min="3" max="3" width="130.75" style="342" customWidth="1"/>
    <col min="4" max="16384" width="11.375" style="342"/>
  </cols>
  <sheetData>
    <row r="1" spans="1:9" ht="43.5" customHeight="1" x14ac:dyDescent="0.15">
      <c r="A1" s="359"/>
      <c r="B1" s="359"/>
      <c r="C1" s="359"/>
      <c r="D1" s="341"/>
      <c r="E1" s="341"/>
      <c r="F1" s="341"/>
      <c r="G1" s="341"/>
      <c r="H1" s="341"/>
      <c r="I1" s="341"/>
    </row>
    <row r="2" spans="1:9" ht="12.75" customHeight="1" x14ac:dyDescent="0.15"/>
    <row r="3" spans="1:9" ht="27.75" customHeight="1" x14ac:dyDescent="0.15">
      <c r="A3" s="360"/>
      <c r="B3" s="360"/>
      <c r="C3" s="360"/>
      <c r="D3" s="343"/>
      <c r="E3" s="343"/>
      <c r="F3" s="343"/>
      <c r="G3" s="343"/>
      <c r="H3" s="343"/>
      <c r="I3" s="343"/>
    </row>
    <row r="4" spans="1:9" ht="14.25" customHeight="1" x14ac:dyDescent="0.15"/>
    <row r="5" spans="1:9" ht="45.75" customHeight="1" x14ac:dyDescent="0.15">
      <c r="A5" s="344"/>
      <c r="B5" s="345"/>
      <c r="C5" s="346"/>
    </row>
    <row r="6" spans="1:9" ht="22.5" customHeight="1" x14ac:dyDescent="0.15">
      <c r="A6" s="347"/>
      <c r="B6" s="344"/>
      <c r="C6" s="348"/>
    </row>
    <row r="7" spans="1:9" ht="22.5" customHeight="1" x14ac:dyDescent="0.15">
      <c r="A7" s="347"/>
      <c r="B7" s="344"/>
      <c r="C7" s="347"/>
    </row>
    <row r="8" spans="1:9" ht="22.5" customHeight="1" x14ac:dyDescent="0.15">
      <c r="A8" s="344"/>
      <c r="B8" s="349"/>
      <c r="C8" s="361"/>
    </row>
    <row r="9" spans="1:9" ht="22.5" customHeight="1" x14ac:dyDescent="0.15">
      <c r="A9" s="344"/>
      <c r="B9" s="349"/>
      <c r="C9" s="361"/>
    </row>
    <row r="10" spans="1:9" ht="22.5" customHeight="1" x14ac:dyDescent="0.15">
      <c r="A10" s="344"/>
      <c r="B10" s="349"/>
      <c r="C10" s="347"/>
    </row>
    <row r="11" spans="1:9" ht="22.5" customHeight="1" x14ac:dyDescent="0.15">
      <c r="A11" s="344"/>
      <c r="B11" s="349"/>
      <c r="C11" s="349"/>
    </row>
    <row r="12" spans="1:9" ht="22.5" customHeight="1" x14ac:dyDescent="0.15">
      <c r="A12" s="347"/>
      <c r="B12" s="344"/>
      <c r="C12" s="347"/>
    </row>
    <row r="13" spans="1:9" ht="22.5" customHeight="1" x14ac:dyDescent="0.15">
      <c r="A13" s="344"/>
      <c r="B13" s="349"/>
      <c r="C13" s="347"/>
    </row>
    <row r="14" spans="1:9" ht="22.5" customHeight="1" x14ac:dyDescent="0.15">
      <c r="A14" s="344"/>
      <c r="B14" s="349"/>
      <c r="C14" s="350"/>
    </row>
    <row r="15" spans="1:9" ht="22.5" customHeight="1" x14ac:dyDescent="0.15">
      <c r="A15" s="344"/>
      <c r="B15" s="349"/>
      <c r="C15" s="347"/>
    </row>
    <row r="16" spans="1:9" ht="22.5" customHeight="1" x14ac:dyDescent="0.15">
      <c r="A16" s="344"/>
      <c r="B16" s="349"/>
      <c r="C16" s="349"/>
    </row>
    <row r="17" spans="1:3" ht="22.5" customHeight="1" x14ac:dyDescent="0.15">
      <c r="A17" s="344"/>
      <c r="B17" s="349"/>
      <c r="C17" s="347"/>
    </row>
    <row r="18" spans="1:3" ht="22.5" customHeight="1" x14ac:dyDescent="0.15">
      <c r="A18" s="344"/>
      <c r="B18" s="349"/>
      <c r="C18" s="349"/>
    </row>
    <row r="19" spans="1:3" ht="22.5" customHeight="1" x14ac:dyDescent="0.15">
      <c r="A19" s="344"/>
      <c r="B19" s="344"/>
      <c r="C19" s="347"/>
    </row>
    <row r="20" spans="1:3" ht="22.5" customHeight="1" x14ac:dyDescent="0.15">
      <c r="A20" s="348"/>
      <c r="B20" s="348"/>
      <c r="C20" s="350"/>
    </row>
    <row r="21" spans="1:3" ht="22.5" customHeight="1" x14ac:dyDescent="0.15">
      <c r="A21" s="348"/>
      <c r="B21" s="348"/>
      <c r="C21" s="347"/>
    </row>
    <row r="22" spans="1:3" ht="22.5" customHeight="1" x14ac:dyDescent="0.15">
      <c r="A22" s="348"/>
      <c r="B22" s="348"/>
      <c r="C22" s="351"/>
    </row>
    <row r="23" spans="1:3" ht="22.5" customHeight="1" x14ac:dyDescent="0.15">
      <c r="A23" s="348"/>
      <c r="B23" s="348"/>
      <c r="C23" s="351"/>
    </row>
    <row r="24" spans="1:3" ht="22.5" customHeight="1" x14ac:dyDescent="0.15">
      <c r="A24" s="348"/>
      <c r="B24" s="348"/>
      <c r="C24" s="351"/>
    </row>
    <row r="25" spans="1:3" ht="22.5" customHeight="1" x14ac:dyDescent="0.15">
      <c r="A25" s="348"/>
      <c r="B25" s="348"/>
      <c r="C25" s="347"/>
    </row>
    <row r="26" spans="1:3" ht="22.5" customHeight="1" x14ac:dyDescent="0.15">
      <c r="A26" s="348"/>
      <c r="B26" s="348"/>
      <c r="C26" s="361"/>
    </row>
    <row r="27" spans="1:3" ht="22.5" customHeight="1" x14ac:dyDescent="0.15">
      <c r="A27" s="348"/>
      <c r="B27" s="348"/>
      <c r="C27" s="361"/>
    </row>
    <row r="28" spans="1:3" ht="22.5" customHeight="1" x14ac:dyDescent="0.15">
      <c r="A28" s="348"/>
      <c r="B28" s="348"/>
      <c r="C28" s="347"/>
    </row>
    <row r="29" spans="1:3" ht="22.5" customHeight="1" x14ac:dyDescent="0.15">
      <c r="A29" s="348"/>
      <c r="B29" s="348"/>
      <c r="C29" s="349"/>
    </row>
    <row r="30" spans="1:3" ht="22.5" customHeight="1" x14ac:dyDescent="0.15">
      <c r="A30" s="348"/>
      <c r="B30" s="348"/>
      <c r="C30" s="347"/>
    </row>
    <row r="31" spans="1:3" ht="22.5" customHeight="1" x14ac:dyDescent="0.15">
      <c r="A31" s="348"/>
      <c r="B31" s="348"/>
      <c r="C31" s="349"/>
    </row>
    <row r="32" spans="1:3" ht="22.5" customHeight="1" x14ac:dyDescent="0.15">
      <c r="A32" s="348"/>
      <c r="B32" s="348"/>
      <c r="C32" s="347"/>
    </row>
    <row r="33" spans="1:3" ht="22.5" customHeight="1" x14ac:dyDescent="0.15">
      <c r="A33" s="348"/>
      <c r="B33" s="348"/>
      <c r="C33" s="349"/>
    </row>
    <row r="34" spans="1:3" ht="17.25" customHeight="1" x14ac:dyDescent="0.15">
      <c r="A34" s="348"/>
      <c r="B34" s="348"/>
      <c r="C34" s="348"/>
    </row>
    <row r="35" spans="1:3" ht="17.25" customHeight="1" x14ac:dyDescent="0.15">
      <c r="C35" s="323" t="s">
        <v>703</v>
      </c>
    </row>
  </sheetData>
  <sheetProtection algorithmName="SHA-512" hashValue="7fixddRy0/FBA+xLSpSadsaHUqejYJW7DIrci032N8OIqOaHNyutrnW1co4PwDZZHMPR7LWBcX3Q5+SohhtkCA==" saltValue="Ir3icuLbd6sFK9g0b+W+Mg==" spinCount="100000" sheet="1" selectLockedCells="1"/>
  <mergeCells count="4">
    <mergeCell ref="A1:C1"/>
    <mergeCell ref="A3:C3"/>
    <mergeCell ref="C8:C9"/>
    <mergeCell ref="C26:C27"/>
  </mergeCells>
  <phoneticPr fontId="3"/>
  <pageMargins left="0.51181102362204722" right="0.19685039370078741" top="0.59055118110236227" bottom="0.39370078740157483" header="0.19685039370078741" footer="0.19685039370078741"/>
  <pageSetup paperSize="9" scale="70" orientation="landscape" r:id="rId1"/>
  <headerFooter alignWithMargins="0">
    <oddFooter>&amp;R株式会社読宣WEST岡山支社</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7"/>
    <pageSetUpPr fitToPage="1"/>
  </sheetPr>
  <dimension ref="A1:T114"/>
  <sheetViews>
    <sheetView showZeros="0" zoomScale="66" zoomScaleNormal="66" zoomScaleSheetLayoutView="80" workbookViewId="0">
      <selection activeCell="D6" sqref="D6"/>
    </sheetView>
  </sheetViews>
  <sheetFormatPr defaultRowHeight="11.25" x14ac:dyDescent="0.15"/>
  <cols>
    <col min="1" max="1" width="8.25" style="1" customWidth="1"/>
    <col min="2"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8" width="10.625" style="1" customWidth="1"/>
    <col min="19" max="19" width="11.625" style="1" customWidth="1"/>
    <col min="20" max="20" width="5" style="1" customWidth="1"/>
    <col min="21" max="16384" width="9" style="1"/>
  </cols>
  <sheetData>
    <row r="1" spans="1:20" ht="22.5" customHeight="1" x14ac:dyDescent="0.15">
      <c r="A1" s="434" t="s">
        <v>42</v>
      </c>
      <c r="B1" s="434"/>
      <c r="C1" s="434"/>
      <c r="D1" s="435"/>
      <c r="E1" s="440" t="s">
        <v>377</v>
      </c>
      <c r="F1" s="434"/>
      <c r="G1" s="434"/>
      <c r="H1" s="434"/>
      <c r="I1" s="435"/>
      <c r="J1" s="136" t="s">
        <v>390</v>
      </c>
      <c r="K1" s="424" t="s">
        <v>43</v>
      </c>
      <c r="L1" s="425"/>
      <c r="M1" s="425"/>
      <c r="N1" s="425"/>
      <c r="O1" s="438"/>
      <c r="P1" s="424" t="s">
        <v>391</v>
      </c>
      <c r="Q1" s="425"/>
      <c r="R1" s="425"/>
      <c r="S1" s="425"/>
      <c r="T1" s="2"/>
    </row>
    <row r="2" spans="1:20" ht="30" customHeight="1" x14ac:dyDescent="0.15">
      <c r="A2" s="436">
        <f>市郡別!A4</f>
        <v>0</v>
      </c>
      <c r="B2" s="436"/>
      <c r="C2" s="436"/>
      <c r="D2" s="437"/>
      <c r="E2" s="426">
        <f>SUM(D45,G45,J45,M45,P45,S45)</f>
        <v>0</v>
      </c>
      <c r="F2" s="427"/>
      <c r="G2" s="427"/>
      <c r="H2" s="428">
        <f>市郡別!T35</f>
        <v>0</v>
      </c>
      <c r="I2" s="429"/>
      <c r="J2" s="13" t="str">
        <f>市郡別!サイズ2</f>
        <v>-</v>
      </c>
      <c r="K2" s="430">
        <f>市郡別!K4</f>
        <v>0</v>
      </c>
      <c r="L2" s="431"/>
      <c r="M2" s="431"/>
      <c r="N2" s="431"/>
      <c r="O2" s="439"/>
      <c r="P2" s="430">
        <f>市郡別!N4</f>
        <v>0</v>
      </c>
      <c r="Q2" s="431"/>
      <c r="R2" s="431"/>
      <c r="S2" s="431"/>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32" t="s">
        <v>44</v>
      </c>
      <c r="B4" s="421" t="s">
        <v>53</v>
      </c>
      <c r="C4" s="422"/>
      <c r="D4" s="423"/>
      <c r="E4" s="421" t="s">
        <v>45</v>
      </c>
      <c r="F4" s="422"/>
      <c r="G4" s="423"/>
      <c r="H4" s="421" t="s">
        <v>46</v>
      </c>
      <c r="I4" s="422"/>
      <c r="J4" s="423"/>
      <c r="K4" s="421" t="s">
        <v>47</v>
      </c>
      <c r="L4" s="422"/>
      <c r="M4" s="423"/>
      <c r="N4" s="421" t="s">
        <v>48</v>
      </c>
      <c r="O4" s="422"/>
      <c r="P4" s="423"/>
      <c r="Q4" s="421" t="s">
        <v>49</v>
      </c>
      <c r="R4" s="422"/>
      <c r="S4" s="422"/>
      <c r="T4" s="2"/>
    </row>
    <row r="5" spans="1:20" ht="21.95" customHeight="1" x14ac:dyDescent="0.15">
      <c r="A5" s="433"/>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4.1" hidden="1" customHeight="1" x14ac:dyDescent="0.15">
      <c r="A6" s="20"/>
      <c r="B6" s="24"/>
      <c r="C6" s="19"/>
      <c r="D6" s="23"/>
      <c r="E6" s="19"/>
      <c r="F6" s="19"/>
      <c r="G6" s="23"/>
      <c r="H6" s="19"/>
      <c r="I6" s="19"/>
      <c r="J6" s="23"/>
      <c r="K6" s="19"/>
      <c r="L6" s="19"/>
      <c r="M6" s="23"/>
      <c r="N6" s="19"/>
      <c r="O6" s="19"/>
      <c r="P6" s="23"/>
      <c r="Q6" s="19"/>
      <c r="R6" s="19"/>
      <c r="S6" s="19"/>
      <c r="T6" s="2"/>
    </row>
    <row r="7" spans="1:20" ht="18" customHeight="1" x14ac:dyDescent="0.15">
      <c r="A7" s="418" t="s">
        <v>285</v>
      </c>
      <c r="B7" s="138" t="s">
        <v>537</v>
      </c>
      <c r="C7" s="166">
        <v>2150</v>
      </c>
      <c r="D7" s="165"/>
      <c r="E7" s="138" t="s">
        <v>154</v>
      </c>
      <c r="F7" s="166">
        <v>1650</v>
      </c>
      <c r="G7" s="165"/>
      <c r="H7" s="14"/>
      <c r="I7" s="15"/>
      <c r="J7" s="45"/>
      <c r="K7" s="5"/>
      <c r="L7" s="4"/>
      <c r="M7" s="44"/>
      <c r="N7" s="3"/>
      <c r="O7" s="15"/>
      <c r="P7" s="43"/>
      <c r="Q7" s="138" t="s">
        <v>656</v>
      </c>
      <c r="R7" s="166">
        <v>50</v>
      </c>
      <c r="S7" s="336"/>
      <c r="T7" s="2"/>
    </row>
    <row r="8" spans="1:20" ht="18" customHeight="1" x14ac:dyDescent="0.15">
      <c r="A8" s="418"/>
      <c r="B8" s="138"/>
      <c r="C8" s="247"/>
      <c r="D8" s="181"/>
      <c r="E8" s="89"/>
      <c r="F8" s="197"/>
      <c r="G8" s="198"/>
      <c r="H8" s="11"/>
      <c r="I8" s="12"/>
      <c r="J8" s="37"/>
      <c r="K8" s="8"/>
      <c r="L8" s="7"/>
      <c r="M8" s="33"/>
      <c r="N8" s="6"/>
      <c r="O8" s="12"/>
      <c r="P8" s="32"/>
      <c r="Q8" s="337" t="s">
        <v>657</v>
      </c>
      <c r="R8" s="7"/>
      <c r="S8" s="38"/>
      <c r="T8" s="2"/>
    </row>
    <row r="9" spans="1:20" ht="18" customHeight="1" x14ac:dyDescent="0.15">
      <c r="A9" s="418"/>
      <c r="B9" s="138" t="s">
        <v>155</v>
      </c>
      <c r="C9" s="166">
        <v>1350</v>
      </c>
      <c r="D9" s="165"/>
      <c r="E9" s="79"/>
      <c r="F9" s="197"/>
      <c r="G9" s="198"/>
      <c r="H9" s="11"/>
      <c r="I9" s="12"/>
      <c r="J9" s="37"/>
      <c r="K9" s="8"/>
      <c r="L9" s="7"/>
      <c r="M9" s="33"/>
      <c r="N9" s="6"/>
      <c r="O9" s="12"/>
      <c r="P9" s="32"/>
      <c r="Q9" s="8"/>
      <c r="R9" s="7"/>
      <c r="S9" s="38"/>
      <c r="T9" s="2"/>
    </row>
    <row r="10" spans="1:20" ht="18" customHeight="1" x14ac:dyDescent="0.15">
      <c r="A10" s="418"/>
      <c r="B10" s="138" t="s">
        <v>243</v>
      </c>
      <c r="C10" s="166">
        <v>1550</v>
      </c>
      <c r="D10" s="165"/>
      <c r="E10" s="79"/>
      <c r="F10" s="197"/>
      <c r="G10" s="198"/>
      <c r="H10" s="11"/>
      <c r="I10" s="12"/>
      <c r="J10" s="37"/>
      <c r="K10" s="8"/>
      <c r="L10" s="7"/>
      <c r="M10" s="33"/>
      <c r="N10" s="6"/>
      <c r="O10" s="12"/>
      <c r="P10" s="32"/>
      <c r="Q10" s="313" t="s">
        <v>511</v>
      </c>
      <c r="R10" s="166">
        <v>100</v>
      </c>
      <c r="S10" s="183"/>
      <c r="T10" s="2"/>
    </row>
    <row r="11" spans="1:20" ht="18" customHeight="1" x14ac:dyDescent="0.15">
      <c r="A11" s="418"/>
      <c r="B11" s="138" t="s">
        <v>156</v>
      </c>
      <c r="C11" s="166">
        <v>1700</v>
      </c>
      <c r="D11" s="165"/>
      <c r="E11" s="206" t="s">
        <v>157</v>
      </c>
      <c r="F11" s="197"/>
      <c r="G11" s="198"/>
      <c r="H11" s="11"/>
      <c r="I11" s="12"/>
      <c r="J11" s="37"/>
      <c r="K11" s="8"/>
      <c r="L11" s="7"/>
      <c r="M11" s="33"/>
      <c r="N11" s="6"/>
      <c r="O11" s="12"/>
      <c r="P11" s="32"/>
      <c r="Q11" s="8"/>
      <c r="R11" s="7"/>
      <c r="S11" s="38"/>
      <c r="T11" s="2"/>
    </row>
    <row r="12" spans="1:20" ht="18" customHeight="1" x14ac:dyDescent="0.15">
      <c r="A12" s="467" t="s">
        <v>664</v>
      </c>
      <c r="B12" s="138" t="s">
        <v>158</v>
      </c>
      <c r="C12" s="166">
        <v>1050</v>
      </c>
      <c r="D12" s="165"/>
      <c r="E12" s="79"/>
      <c r="F12" s="197"/>
      <c r="G12" s="198"/>
      <c r="H12" s="11"/>
      <c r="I12" s="12"/>
      <c r="J12" s="37"/>
      <c r="K12" s="8"/>
      <c r="L12" s="7"/>
      <c r="M12" s="33"/>
      <c r="N12" s="6"/>
      <c r="O12" s="12"/>
      <c r="P12" s="32"/>
      <c r="Q12" s="8"/>
      <c r="R12" s="7"/>
      <c r="S12" s="38"/>
      <c r="T12" s="2"/>
    </row>
    <row r="13" spans="1:20" ht="18" customHeight="1" thickBot="1" x14ac:dyDescent="0.2">
      <c r="A13" s="469"/>
      <c r="B13" s="138" t="s">
        <v>159</v>
      </c>
      <c r="C13" s="166">
        <v>850</v>
      </c>
      <c r="D13" s="165"/>
      <c r="E13" s="79"/>
      <c r="F13" s="197"/>
      <c r="G13" s="198"/>
      <c r="H13" s="11"/>
      <c r="I13" s="12"/>
      <c r="J13" s="37"/>
      <c r="K13" s="8"/>
      <c r="L13" s="7"/>
      <c r="M13" s="33"/>
      <c r="N13" s="6"/>
      <c r="O13" s="12"/>
      <c r="P13" s="32"/>
      <c r="Q13" s="8"/>
      <c r="R13" s="7"/>
      <c r="S13" s="38"/>
      <c r="T13" s="2"/>
    </row>
    <row r="14" spans="1:20" s="120" customFormat="1" ht="18" customHeight="1" thickTop="1" x14ac:dyDescent="0.15">
      <c r="A14" s="281">
        <f>SUM(C14+F14+I14+L14+O14+R14)</f>
        <v>10450</v>
      </c>
      <c r="B14" s="282" t="s">
        <v>95</v>
      </c>
      <c r="C14" s="283">
        <f>SUM(C7:C13)</f>
        <v>8650</v>
      </c>
      <c r="D14" s="284">
        <f>SUM(D7:D13)</f>
        <v>0</v>
      </c>
      <c r="E14" s="285" t="s">
        <v>95</v>
      </c>
      <c r="F14" s="283">
        <f>SUM(F7:F13)</f>
        <v>1650</v>
      </c>
      <c r="G14" s="286">
        <f>SUM(G7:G13)</f>
        <v>0</v>
      </c>
      <c r="H14" s="282"/>
      <c r="I14" s="283"/>
      <c r="J14" s="284"/>
      <c r="K14" s="287"/>
      <c r="L14" s="283"/>
      <c r="M14" s="286"/>
      <c r="N14" s="288"/>
      <c r="O14" s="283"/>
      <c r="P14" s="284"/>
      <c r="Q14" s="285" t="s">
        <v>95</v>
      </c>
      <c r="R14" s="283">
        <f>SUM(R7:R13)</f>
        <v>150</v>
      </c>
      <c r="S14" s="286">
        <f>SUM(S7:S13)</f>
        <v>0</v>
      </c>
      <c r="T14" s="119"/>
    </row>
    <row r="15" spans="1:20" ht="18" customHeight="1" x14ac:dyDescent="0.15">
      <c r="A15" s="417" t="s">
        <v>388</v>
      </c>
      <c r="B15" s="138" t="s">
        <v>160</v>
      </c>
      <c r="C15" s="166">
        <v>3500</v>
      </c>
      <c r="D15" s="165"/>
      <c r="E15" s="138" t="s">
        <v>161</v>
      </c>
      <c r="F15" s="166">
        <v>750</v>
      </c>
      <c r="G15" s="165"/>
      <c r="H15" s="11"/>
      <c r="I15" s="12"/>
      <c r="J15" s="37"/>
      <c r="K15" s="8"/>
      <c r="L15" s="7"/>
      <c r="M15" s="33"/>
      <c r="N15" s="6"/>
      <c r="O15" s="12"/>
      <c r="P15" s="32"/>
      <c r="Q15" s="8"/>
      <c r="R15" s="7"/>
      <c r="S15" s="38"/>
      <c r="T15" s="2"/>
    </row>
    <row r="16" spans="1:20" ht="18" customHeight="1" x14ac:dyDescent="0.15">
      <c r="A16" s="418"/>
      <c r="B16" s="138" t="s">
        <v>162</v>
      </c>
      <c r="C16" s="166" t="s">
        <v>570</v>
      </c>
      <c r="D16" s="181"/>
      <c r="E16" s="138" t="s">
        <v>67</v>
      </c>
      <c r="F16" s="166"/>
      <c r="G16" s="181"/>
      <c r="H16" s="11"/>
      <c r="I16" s="12"/>
      <c r="J16" s="37"/>
      <c r="K16" s="8"/>
      <c r="L16" s="7"/>
      <c r="M16" s="33"/>
      <c r="N16" s="6"/>
      <c r="O16" s="12"/>
      <c r="P16" s="9"/>
      <c r="Q16" s="8"/>
      <c r="R16" s="7"/>
      <c r="S16" s="38"/>
      <c r="T16" s="2"/>
    </row>
    <row r="17" spans="1:20" ht="18" customHeight="1" x14ac:dyDescent="0.15">
      <c r="A17" s="418"/>
      <c r="B17" s="138" t="s">
        <v>571</v>
      </c>
      <c r="C17" s="166">
        <v>2200</v>
      </c>
      <c r="D17" s="165"/>
      <c r="E17" s="138" t="s">
        <v>163</v>
      </c>
      <c r="F17" s="166">
        <v>250</v>
      </c>
      <c r="G17" s="165"/>
      <c r="H17" s="11"/>
      <c r="I17" s="12"/>
      <c r="J17" s="37"/>
      <c r="K17" s="8"/>
      <c r="L17" s="7"/>
      <c r="M17" s="10"/>
      <c r="N17" s="6"/>
      <c r="O17" s="12"/>
      <c r="P17" s="9"/>
      <c r="Q17" s="8"/>
      <c r="R17" s="7"/>
      <c r="S17" s="38"/>
      <c r="T17" s="2"/>
    </row>
    <row r="18" spans="1:20" ht="18" customHeight="1" x14ac:dyDescent="0.15">
      <c r="A18" s="418"/>
      <c r="B18" s="138" t="s">
        <v>164</v>
      </c>
      <c r="C18" s="166">
        <v>650</v>
      </c>
      <c r="D18" s="165"/>
      <c r="E18" s="138"/>
      <c r="F18" s="166"/>
      <c r="G18" s="181"/>
      <c r="H18" s="11"/>
      <c r="I18" s="12"/>
      <c r="J18" s="37"/>
      <c r="K18" s="8"/>
      <c r="L18" s="7"/>
      <c r="M18" s="10"/>
      <c r="N18" s="6"/>
      <c r="O18" s="12"/>
      <c r="P18" s="9"/>
      <c r="Q18" s="8"/>
      <c r="R18" s="7"/>
      <c r="S18" s="38"/>
      <c r="T18" s="2"/>
    </row>
    <row r="19" spans="1:20" ht="18" customHeight="1" x14ac:dyDescent="0.15">
      <c r="A19" s="418"/>
      <c r="B19" s="138"/>
      <c r="C19" s="166"/>
      <c r="D19" s="181"/>
      <c r="E19" s="138"/>
      <c r="F19" s="166"/>
      <c r="G19" s="181"/>
      <c r="H19" s="11"/>
      <c r="I19" s="12"/>
      <c r="J19" s="37"/>
      <c r="K19" s="8"/>
      <c r="L19" s="7"/>
      <c r="M19" s="10"/>
      <c r="N19" s="6"/>
      <c r="O19" s="12"/>
      <c r="P19" s="9"/>
      <c r="Q19" s="8"/>
      <c r="R19" s="7"/>
      <c r="S19" s="38"/>
      <c r="T19" s="2"/>
    </row>
    <row r="20" spans="1:20" ht="18" customHeight="1" x14ac:dyDescent="0.15">
      <c r="A20" s="470" t="s">
        <v>664</v>
      </c>
      <c r="B20" s="88"/>
      <c r="C20" s="194"/>
      <c r="D20" s="195"/>
      <c r="E20" s="90"/>
      <c r="F20" s="197"/>
      <c r="G20" s="200"/>
      <c r="H20" s="11"/>
      <c r="I20" s="12"/>
      <c r="J20" s="37"/>
      <c r="K20" s="8"/>
      <c r="L20" s="7"/>
      <c r="M20" s="10"/>
      <c r="N20" s="6"/>
      <c r="O20" s="12"/>
      <c r="P20" s="9"/>
      <c r="Q20" s="8"/>
      <c r="R20" s="7"/>
      <c r="S20" s="38"/>
      <c r="T20" s="26"/>
    </row>
    <row r="21" spans="1:20" ht="18" customHeight="1" thickBot="1" x14ac:dyDescent="0.2">
      <c r="A21" s="471"/>
      <c r="B21" s="78"/>
      <c r="C21" s="194"/>
      <c r="D21" s="195"/>
      <c r="E21" s="80"/>
      <c r="F21" s="199"/>
      <c r="G21" s="200"/>
      <c r="H21" s="11"/>
      <c r="I21" s="12"/>
      <c r="J21" s="37"/>
      <c r="K21" s="8"/>
      <c r="L21" s="7"/>
      <c r="M21" s="10"/>
      <c r="N21" s="6"/>
      <c r="O21" s="12"/>
      <c r="P21" s="9"/>
      <c r="Q21" s="8"/>
      <c r="R21" s="7"/>
      <c r="S21" s="38"/>
      <c r="T21" s="2"/>
    </row>
    <row r="22" spans="1:20" s="120" customFormat="1" ht="18" customHeight="1" thickTop="1" x14ac:dyDescent="0.15">
      <c r="A22" s="281">
        <f>SUM(C22+F22+I22+L22+O22+R22)</f>
        <v>7350</v>
      </c>
      <c r="B22" s="282" t="s">
        <v>95</v>
      </c>
      <c r="C22" s="283">
        <f>SUM(C15:C20)</f>
        <v>6350</v>
      </c>
      <c r="D22" s="284">
        <f>SUM(D15:D18)</f>
        <v>0</v>
      </c>
      <c r="E22" s="285" t="s">
        <v>95</v>
      </c>
      <c r="F22" s="283">
        <f>SUM(F15:F19)</f>
        <v>1000</v>
      </c>
      <c r="G22" s="286">
        <f>SUM(G15:G18)</f>
        <v>0</v>
      </c>
      <c r="H22" s="282"/>
      <c r="I22" s="283"/>
      <c r="J22" s="284"/>
      <c r="K22" s="287"/>
      <c r="L22" s="283"/>
      <c r="M22" s="286"/>
      <c r="N22" s="288"/>
      <c r="O22" s="283"/>
      <c r="P22" s="284"/>
      <c r="Q22" s="287"/>
      <c r="R22" s="283"/>
      <c r="S22" s="286"/>
      <c r="T22" s="207"/>
    </row>
    <row r="23" spans="1:20" ht="27" customHeight="1" x14ac:dyDescent="0.15">
      <c r="A23" s="417" t="s">
        <v>100</v>
      </c>
      <c r="B23" s="138" t="s">
        <v>165</v>
      </c>
      <c r="C23" s="166">
        <v>1850</v>
      </c>
      <c r="D23" s="165"/>
      <c r="E23" s="138" t="s">
        <v>166</v>
      </c>
      <c r="F23" s="166">
        <v>500</v>
      </c>
      <c r="G23" s="165"/>
      <c r="H23" s="138" t="s">
        <v>612</v>
      </c>
      <c r="I23" s="247" t="s">
        <v>637</v>
      </c>
      <c r="J23" s="9"/>
      <c r="K23" s="8"/>
      <c r="L23" s="7"/>
      <c r="M23" s="10"/>
      <c r="N23" s="78"/>
      <c r="O23" s="12"/>
      <c r="P23" s="9"/>
      <c r="Q23" s="333" t="s">
        <v>615</v>
      </c>
      <c r="R23" s="247" t="s">
        <v>637</v>
      </c>
      <c r="S23" s="38"/>
      <c r="T23" s="26"/>
    </row>
    <row r="24" spans="1:20" ht="18" customHeight="1" x14ac:dyDescent="0.15">
      <c r="A24" s="418"/>
      <c r="B24" s="138" t="s">
        <v>635</v>
      </c>
      <c r="C24" s="166">
        <v>2100</v>
      </c>
      <c r="D24" s="165"/>
      <c r="E24" s="138"/>
      <c r="F24" s="166"/>
      <c r="G24" s="181"/>
      <c r="H24" s="138"/>
      <c r="I24" s="166"/>
      <c r="J24" s="181"/>
      <c r="K24" s="8"/>
      <c r="L24" s="7"/>
      <c r="M24" s="10"/>
      <c r="N24" s="78"/>
      <c r="O24" s="12"/>
      <c r="P24" s="9"/>
      <c r="Q24" s="138" t="s">
        <v>638</v>
      </c>
      <c r="R24" s="166">
        <v>150</v>
      </c>
      <c r="S24" s="165"/>
      <c r="T24" s="26"/>
    </row>
    <row r="25" spans="1:20" ht="18" customHeight="1" x14ac:dyDescent="0.15">
      <c r="A25" s="418"/>
      <c r="B25" s="138" t="s">
        <v>167</v>
      </c>
      <c r="C25" s="166" t="s">
        <v>636</v>
      </c>
      <c r="D25" s="181"/>
      <c r="E25" s="138" t="s">
        <v>167</v>
      </c>
      <c r="F25" s="166">
        <v>150</v>
      </c>
      <c r="G25" s="165"/>
      <c r="H25" s="138" t="s">
        <v>613</v>
      </c>
      <c r="I25" s="247" t="s">
        <v>637</v>
      </c>
      <c r="J25" s="9"/>
      <c r="K25" s="8"/>
      <c r="L25" s="7"/>
      <c r="M25" s="10"/>
      <c r="N25" s="78"/>
      <c r="O25" s="12"/>
      <c r="P25" s="9"/>
      <c r="Q25" s="88" t="s">
        <v>639</v>
      </c>
      <c r="R25" s="166">
        <v>100</v>
      </c>
      <c r="S25" s="165"/>
      <c r="T25" s="26"/>
    </row>
    <row r="26" spans="1:20" ht="18" customHeight="1" x14ac:dyDescent="0.15">
      <c r="A26" s="418"/>
      <c r="B26" s="138" t="s">
        <v>168</v>
      </c>
      <c r="C26" s="166">
        <v>600</v>
      </c>
      <c r="D26" s="165"/>
      <c r="E26" s="138" t="s">
        <v>168</v>
      </c>
      <c r="F26" s="166">
        <v>100</v>
      </c>
      <c r="G26" s="165"/>
      <c r="H26" s="138"/>
      <c r="I26" s="166"/>
      <c r="J26" s="181"/>
      <c r="K26" s="8"/>
      <c r="L26" s="7"/>
      <c r="M26" s="10"/>
      <c r="N26" s="78"/>
      <c r="O26" s="12"/>
      <c r="P26" s="9"/>
      <c r="Q26" s="94"/>
      <c r="R26" s="166"/>
      <c r="S26" s="205"/>
      <c r="T26" s="26"/>
    </row>
    <row r="27" spans="1:20" ht="18" customHeight="1" x14ac:dyDescent="0.15">
      <c r="A27" s="418"/>
      <c r="B27" s="138" t="s">
        <v>169</v>
      </c>
      <c r="C27" s="166">
        <v>850</v>
      </c>
      <c r="D27" s="165"/>
      <c r="E27" s="138"/>
      <c r="F27" s="166"/>
      <c r="G27" s="181"/>
      <c r="H27" s="138"/>
      <c r="I27" s="166"/>
      <c r="J27" s="181"/>
      <c r="K27" s="8"/>
      <c r="L27" s="7"/>
      <c r="M27" s="10"/>
      <c r="N27" s="78"/>
      <c r="O27" s="12"/>
      <c r="P27" s="9"/>
      <c r="Q27" s="94"/>
      <c r="R27" s="166"/>
      <c r="S27" s="205"/>
      <c r="T27" s="26"/>
    </row>
    <row r="28" spans="1:20" ht="18" customHeight="1" x14ac:dyDescent="0.15">
      <c r="A28" s="418"/>
      <c r="B28" s="138" t="s">
        <v>559</v>
      </c>
      <c r="C28" s="166">
        <v>1650</v>
      </c>
      <c r="D28" s="165"/>
      <c r="E28" s="138" t="s">
        <v>170</v>
      </c>
      <c r="F28" s="166">
        <v>250</v>
      </c>
      <c r="G28" s="165"/>
      <c r="H28" s="138" t="s">
        <v>614</v>
      </c>
      <c r="I28" s="247" t="s">
        <v>637</v>
      </c>
      <c r="J28" s="181"/>
      <c r="K28" s="8"/>
      <c r="L28" s="7"/>
      <c r="M28" s="10"/>
      <c r="N28" s="155"/>
      <c r="O28" s="203"/>
      <c r="P28" s="204"/>
      <c r="Q28" s="138" t="s">
        <v>616</v>
      </c>
      <c r="R28" s="247" t="s">
        <v>637</v>
      </c>
      <c r="S28" s="205"/>
      <c r="T28" s="26"/>
    </row>
    <row r="29" spans="1:20" ht="18" customHeight="1" x14ac:dyDescent="0.15">
      <c r="A29" s="470" t="s">
        <v>664</v>
      </c>
      <c r="B29" s="138" t="s">
        <v>171</v>
      </c>
      <c r="C29" s="315" t="s">
        <v>543</v>
      </c>
      <c r="D29" s="181"/>
      <c r="E29" s="90"/>
      <c r="F29" s="199"/>
      <c r="G29" s="200"/>
      <c r="H29" s="81"/>
      <c r="I29" s="118"/>
      <c r="J29" s="116"/>
      <c r="K29" s="8"/>
      <c r="L29" s="7"/>
      <c r="M29" s="10"/>
      <c r="N29" s="78"/>
      <c r="O29" s="12"/>
      <c r="P29" s="9"/>
      <c r="Q29" s="88" t="s">
        <v>640</v>
      </c>
      <c r="R29" s="166">
        <v>100</v>
      </c>
      <c r="S29" s="165"/>
      <c r="T29" s="26"/>
    </row>
    <row r="30" spans="1:20" ht="18" customHeight="1" thickBot="1" x14ac:dyDescent="0.2">
      <c r="A30" s="471"/>
      <c r="B30" s="78"/>
      <c r="C30" s="194"/>
      <c r="D30" s="195"/>
      <c r="E30" s="80"/>
      <c r="F30" s="197"/>
      <c r="G30" s="200"/>
      <c r="H30" s="11"/>
      <c r="I30" s="118"/>
      <c r="J30" s="116"/>
      <c r="K30" s="8"/>
      <c r="L30" s="7"/>
      <c r="M30" s="10"/>
      <c r="N30" s="6"/>
      <c r="O30" s="12"/>
      <c r="P30" s="9"/>
      <c r="Q30" s="8"/>
      <c r="R30" s="7"/>
      <c r="S30" s="38"/>
      <c r="T30" s="26"/>
    </row>
    <row r="31" spans="1:20" s="120" customFormat="1" ht="18" customHeight="1" thickTop="1" x14ac:dyDescent="0.15">
      <c r="A31" s="281">
        <f>SUM(C31+F31+I31+L31+O31+R31)</f>
        <v>8400</v>
      </c>
      <c r="B31" s="282" t="s">
        <v>95</v>
      </c>
      <c r="C31" s="283">
        <f>SUM(C23:C29)</f>
        <v>7050</v>
      </c>
      <c r="D31" s="284">
        <f>SUM(D23:D29)</f>
        <v>0</v>
      </c>
      <c r="E31" s="285" t="s">
        <v>95</v>
      </c>
      <c r="F31" s="283">
        <f>SUM(F23:F29)</f>
        <v>1000</v>
      </c>
      <c r="G31" s="286">
        <f>SUM(G23:G28)</f>
        <v>0</v>
      </c>
      <c r="H31" s="282" t="s">
        <v>95</v>
      </c>
      <c r="I31" s="283">
        <f>SUM(I23:I28)</f>
        <v>0</v>
      </c>
      <c r="J31" s="284">
        <f>SUM(J23:J28)</f>
        <v>0</v>
      </c>
      <c r="K31" s="287"/>
      <c r="L31" s="283"/>
      <c r="M31" s="286"/>
      <c r="N31" s="297"/>
      <c r="O31" s="283"/>
      <c r="P31" s="284"/>
      <c r="Q31" s="287" t="s">
        <v>95</v>
      </c>
      <c r="R31" s="283">
        <f>SUM(R23:R30)</f>
        <v>350</v>
      </c>
      <c r="S31" s="286">
        <f>SUM(S23:S30)</f>
        <v>0</v>
      </c>
      <c r="T31" s="119"/>
    </row>
    <row r="32" spans="1:20" ht="18" customHeight="1" x14ac:dyDescent="0.15">
      <c r="A32" s="417" t="s">
        <v>389</v>
      </c>
      <c r="B32" s="138" t="s">
        <v>172</v>
      </c>
      <c r="C32" s="166">
        <v>1350</v>
      </c>
      <c r="D32" s="165"/>
      <c r="E32" s="138" t="s">
        <v>172</v>
      </c>
      <c r="F32" s="166">
        <v>400</v>
      </c>
      <c r="G32" s="165"/>
      <c r="H32" s="81"/>
      <c r="I32" s="12"/>
      <c r="J32" s="37"/>
      <c r="K32" s="8"/>
      <c r="L32" s="7"/>
      <c r="M32" s="10"/>
      <c r="N32" s="78"/>
      <c r="O32" s="12"/>
      <c r="P32" s="9"/>
      <c r="Q32" s="83"/>
      <c r="R32" s="7"/>
      <c r="S32" s="38"/>
      <c r="T32" s="2"/>
    </row>
    <row r="33" spans="1:20" ht="18" customHeight="1" x14ac:dyDescent="0.15">
      <c r="A33" s="418"/>
      <c r="B33" s="138" t="s">
        <v>173</v>
      </c>
      <c r="C33" s="166">
        <v>800</v>
      </c>
      <c r="D33" s="165"/>
      <c r="E33" s="138"/>
      <c r="F33" s="166"/>
      <c r="G33" s="181"/>
      <c r="H33" s="11"/>
      <c r="I33" s="12"/>
      <c r="J33" s="37"/>
      <c r="K33" s="8"/>
      <c r="L33" s="7"/>
      <c r="M33" s="10"/>
      <c r="N33" s="78"/>
      <c r="O33" s="12"/>
      <c r="P33" s="9"/>
      <c r="Q33" s="83"/>
      <c r="R33" s="7"/>
      <c r="S33" s="38"/>
      <c r="T33" s="2"/>
    </row>
    <row r="34" spans="1:20" ht="18" customHeight="1" x14ac:dyDescent="0.15">
      <c r="A34" s="418"/>
      <c r="B34" s="138" t="s">
        <v>174</v>
      </c>
      <c r="C34" s="166">
        <v>750</v>
      </c>
      <c r="D34" s="165"/>
      <c r="E34" s="138"/>
      <c r="F34" s="166"/>
      <c r="G34" s="181"/>
      <c r="H34" s="11"/>
      <c r="I34" s="12"/>
      <c r="J34" s="37"/>
      <c r="K34" s="8"/>
      <c r="L34" s="7"/>
      <c r="M34" s="10"/>
      <c r="N34" s="6"/>
      <c r="O34" s="12"/>
      <c r="P34" s="9"/>
      <c r="Q34" s="83"/>
      <c r="R34" s="7"/>
      <c r="S34" s="38"/>
      <c r="T34" s="2"/>
    </row>
    <row r="35" spans="1:20" ht="18" customHeight="1" x14ac:dyDescent="0.15">
      <c r="A35" s="418"/>
      <c r="B35" s="138"/>
      <c r="C35" s="166"/>
      <c r="D35" s="181"/>
      <c r="E35" s="138"/>
      <c r="F35" s="166"/>
      <c r="G35" s="181"/>
      <c r="H35" s="11"/>
      <c r="I35" s="12"/>
      <c r="J35" s="37"/>
      <c r="K35" s="8"/>
      <c r="L35" s="7"/>
      <c r="M35" s="10"/>
      <c r="N35" s="6"/>
      <c r="O35" s="12"/>
      <c r="P35" s="9"/>
      <c r="Q35" s="8"/>
      <c r="R35" s="7"/>
      <c r="S35" s="38"/>
      <c r="T35" s="2"/>
    </row>
    <row r="36" spans="1:20" ht="18" customHeight="1" x14ac:dyDescent="0.15">
      <c r="A36" s="418"/>
      <c r="B36" s="88"/>
      <c r="C36" s="194"/>
      <c r="D36" s="195"/>
      <c r="E36" s="80"/>
      <c r="F36" s="172"/>
      <c r="G36" s="201"/>
      <c r="H36" s="11"/>
      <c r="I36" s="12"/>
      <c r="J36" s="37"/>
      <c r="K36" s="8"/>
      <c r="L36" s="7"/>
      <c r="M36" s="10"/>
      <c r="N36" s="6"/>
      <c r="O36" s="12"/>
      <c r="P36" s="9"/>
      <c r="Q36" s="8"/>
      <c r="R36" s="7"/>
      <c r="S36" s="38"/>
      <c r="T36" s="2"/>
    </row>
    <row r="37" spans="1:20" ht="18" customHeight="1" x14ac:dyDescent="0.15">
      <c r="A37" s="467" t="s">
        <v>664</v>
      </c>
      <c r="B37" s="78"/>
      <c r="C37" s="194"/>
      <c r="D37" s="195"/>
      <c r="E37" s="80"/>
      <c r="F37" s="172"/>
      <c r="G37" s="201"/>
      <c r="H37" s="11"/>
      <c r="I37" s="12"/>
      <c r="J37" s="37"/>
      <c r="K37" s="8"/>
      <c r="L37" s="7"/>
      <c r="M37" s="10"/>
      <c r="N37" s="6"/>
      <c r="O37" s="12"/>
      <c r="P37" s="9"/>
      <c r="Q37" s="8"/>
      <c r="R37" s="7"/>
      <c r="S37" s="38"/>
      <c r="T37" s="2"/>
    </row>
    <row r="38" spans="1:20" ht="18" customHeight="1" thickBot="1" x14ac:dyDescent="0.2">
      <c r="A38" s="468"/>
      <c r="B38" s="78"/>
      <c r="C38" s="194"/>
      <c r="D38" s="195"/>
      <c r="E38" s="80"/>
      <c r="F38" s="172"/>
      <c r="G38" s="201"/>
      <c r="H38" s="81"/>
      <c r="I38" s="12"/>
      <c r="J38" s="37"/>
      <c r="K38" s="8"/>
      <c r="L38" s="7"/>
      <c r="M38" s="10"/>
      <c r="N38" s="78"/>
      <c r="O38" s="12"/>
      <c r="P38" s="9"/>
      <c r="Q38" s="83"/>
      <c r="R38" s="7"/>
      <c r="S38" s="38"/>
      <c r="T38" s="2"/>
    </row>
    <row r="39" spans="1:20" s="120" customFormat="1" ht="18" customHeight="1" thickTop="1" x14ac:dyDescent="0.15">
      <c r="A39" s="281">
        <f>SUM(C39+F39+I39+L39+O39+R39)</f>
        <v>3300</v>
      </c>
      <c r="B39" s="282" t="s">
        <v>95</v>
      </c>
      <c r="C39" s="283">
        <f>SUM(C32:C37)</f>
        <v>2900</v>
      </c>
      <c r="D39" s="284">
        <f>SUM(D32:D34)</f>
        <v>0</v>
      </c>
      <c r="E39" s="285" t="s">
        <v>95</v>
      </c>
      <c r="F39" s="283">
        <f>SUM(F32:F37)</f>
        <v>400</v>
      </c>
      <c r="G39" s="286">
        <f>SUM(G32:G34)</f>
        <v>0</v>
      </c>
      <c r="H39" s="282"/>
      <c r="I39" s="283"/>
      <c r="J39" s="284"/>
      <c r="K39" s="287"/>
      <c r="L39" s="283"/>
      <c r="M39" s="286"/>
      <c r="N39" s="288"/>
      <c r="O39" s="283"/>
      <c r="P39" s="284"/>
      <c r="Q39" s="287"/>
      <c r="R39" s="283"/>
      <c r="S39" s="286"/>
      <c r="T39" s="119"/>
    </row>
    <row r="40" spans="1:20" ht="18" customHeight="1" x14ac:dyDescent="0.15">
      <c r="A40" s="16"/>
      <c r="B40" s="6"/>
      <c r="C40" s="166"/>
      <c r="D40" s="196"/>
      <c r="E40" s="80"/>
      <c r="F40" s="172"/>
      <c r="G40" s="201"/>
      <c r="H40" s="11"/>
      <c r="I40" s="12"/>
      <c r="J40" s="37"/>
      <c r="K40" s="8"/>
      <c r="L40" s="7"/>
      <c r="M40" s="10"/>
      <c r="N40" s="6"/>
      <c r="O40" s="12"/>
      <c r="P40" s="9"/>
      <c r="Q40" s="8"/>
      <c r="R40" s="7"/>
      <c r="S40" s="38"/>
      <c r="T40" s="2"/>
    </row>
    <row r="41" spans="1:20" ht="18" customHeight="1" x14ac:dyDescent="0.15">
      <c r="A41" s="16"/>
      <c r="B41" s="6"/>
      <c r="C41" s="166"/>
      <c r="D41" s="196"/>
      <c r="E41" s="54"/>
      <c r="F41" s="172"/>
      <c r="G41" s="201"/>
      <c r="H41" s="11"/>
      <c r="I41" s="12"/>
      <c r="J41" s="37"/>
      <c r="K41" s="8"/>
      <c r="L41" s="7"/>
      <c r="M41" s="10"/>
      <c r="N41" s="6"/>
      <c r="O41" s="12"/>
      <c r="P41" s="9"/>
      <c r="Q41" s="8"/>
      <c r="R41" s="7"/>
      <c r="S41" s="38"/>
      <c r="T41" s="2"/>
    </row>
    <row r="42" spans="1:20" ht="18" customHeight="1" x14ac:dyDescent="0.15">
      <c r="A42" s="16"/>
      <c r="B42" s="6"/>
      <c r="C42" s="166"/>
      <c r="D42" s="196"/>
      <c r="E42" s="54"/>
      <c r="F42" s="172"/>
      <c r="G42" s="201"/>
      <c r="H42" s="11"/>
      <c r="I42" s="12"/>
      <c r="J42" s="37"/>
      <c r="K42" s="8"/>
      <c r="L42" s="7"/>
      <c r="M42" s="10"/>
      <c r="N42" s="6"/>
      <c r="O42" s="12"/>
      <c r="P42" s="9"/>
      <c r="Q42" s="8"/>
      <c r="R42" s="7"/>
      <c r="S42" s="38"/>
      <c r="T42" s="2"/>
    </row>
    <row r="43" spans="1:20" ht="18" customHeight="1" x14ac:dyDescent="0.15">
      <c r="A43" s="16"/>
      <c r="B43" s="6"/>
      <c r="C43" s="166"/>
      <c r="D43" s="196"/>
      <c r="E43" s="54"/>
      <c r="F43" s="172"/>
      <c r="G43" s="201"/>
      <c r="H43" s="11"/>
      <c r="I43" s="12"/>
      <c r="J43" s="37"/>
      <c r="K43" s="8"/>
      <c r="L43" s="7"/>
      <c r="M43" s="10"/>
      <c r="N43" s="6"/>
      <c r="O43" s="12"/>
      <c r="P43" s="9"/>
      <c r="Q43" s="8"/>
      <c r="R43" s="7"/>
      <c r="S43" s="38"/>
      <c r="T43" s="2"/>
    </row>
    <row r="44" spans="1:20" ht="18" customHeight="1" thickBot="1" x14ac:dyDescent="0.2">
      <c r="A44" s="17"/>
      <c r="B44" s="6"/>
      <c r="C44" s="166"/>
      <c r="D44" s="196"/>
      <c r="E44" s="53"/>
      <c r="F44" s="172"/>
      <c r="G44" s="202"/>
      <c r="H44" s="11"/>
      <c r="I44" s="12"/>
      <c r="J44" s="37"/>
      <c r="K44" s="8"/>
      <c r="L44" s="7"/>
      <c r="M44" s="10"/>
      <c r="N44" s="6"/>
      <c r="O44" s="12"/>
      <c r="P44" s="9"/>
      <c r="Q44" s="8"/>
      <c r="R44" s="7"/>
      <c r="S44" s="38"/>
      <c r="T44" s="2"/>
    </row>
    <row r="45" spans="1:20" s="86" customFormat="1" ht="18" customHeight="1" thickTop="1" x14ac:dyDescent="0.15">
      <c r="A45" s="289">
        <f>SUM(C45+F45+I45+L45+O45+R45)</f>
        <v>29500</v>
      </c>
      <c r="B45" s="290" t="s">
        <v>95</v>
      </c>
      <c r="C45" s="291">
        <f>SUM(C39,C31,C22,C14)</f>
        <v>24950</v>
      </c>
      <c r="D45" s="292">
        <f>SUM(D39,D31,D22,D14)</f>
        <v>0</v>
      </c>
      <c r="E45" s="293" t="s">
        <v>95</v>
      </c>
      <c r="F45" s="291">
        <f>SUM(F39,F31,F22,F14)</f>
        <v>4050</v>
      </c>
      <c r="G45" s="294">
        <f>SUM(G39,G31,G22,G14)</f>
        <v>0</v>
      </c>
      <c r="H45" s="290" t="s">
        <v>95</v>
      </c>
      <c r="I45" s="291">
        <f>SUM(I39,I31,I22,I14)</f>
        <v>0</v>
      </c>
      <c r="J45" s="292">
        <f>SUM(J39,J31,J22,J14)</f>
        <v>0</v>
      </c>
      <c r="K45" s="295"/>
      <c r="L45" s="291"/>
      <c r="M45" s="294"/>
      <c r="N45" s="296"/>
      <c r="O45" s="291"/>
      <c r="P45" s="292"/>
      <c r="Q45" s="295" t="s">
        <v>95</v>
      </c>
      <c r="R45" s="291">
        <f>SUM(R39,R31,R22,R14)</f>
        <v>500</v>
      </c>
      <c r="S45" s="294">
        <f>SUM(S39,S31,S22,S14)</f>
        <v>0</v>
      </c>
      <c r="T45" s="85"/>
    </row>
    <row r="46" spans="1:20" ht="19.5" customHeight="1" x14ac:dyDescent="0.15">
      <c r="A46" s="2"/>
      <c r="B46" s="2"/>
      <c r="C46" s="2"/>
      <c r="D46" s="2"/>
      <c r="E46" s="2"/>
      <c r="F46" s="2"/>
      <c r="G46" s="2"/>
      <c r="H46" s="2"/>
      <c r="I46" s="2"/>
      <c r="J46" s="2"/>
      <c r="K46" s="2"/>
      <c r="L46" s="2"/>
      <c r="M46" s="2"/>
      <c r="N46" s="2"/>
      <c r="O46" s="2"/>
      <c r="P46" s="2"/>
      <c r="Q46" s="2"/>
      <c r="R46" s="2"/>
      <c r="S46" s="323" t="str">
        <f>市郡別!T42</f>
        <v>2024年6月現在</v>
      </c>
      <c r="T46" s="2"/>
    </row>
    <row r="47" spans="1:20" ht="19.5" customHeight="1" x14ac:dyDescent="0.15">
      <c r="A47" s="2"/>
      <c r="B47" s="2"/>
      <c r="C47" s="2"/>
      <c r="D47" s="259">
        <f>COUNTA(D7:D13,D15:D21,D23:D30,D32:D38,G7,G15:G21,G23:G30,G32,J23:J30)</f>
        <v>0</v>
      </c>
      <c r="E47" s="2"/>
      <c r="F47" s="2"/>
      <c r="G47" s="2"/>
      <c r="H47" s="2"/>
      <c r="I47" s="2"/>
      <c r="J47" s="2"/>
      <c r="K47" s="2"/>
      <c r="L47" s="2"/>
      <c r="M47" s="2"/>
      <c r="N47" s="2"/>
      <c r="O47" s="2"/>
      <c r="P47" s="2"/>
      <c r="Q47" s="2"/>
      <c r="R47" s="2"/>
      <c r="S47" s="2"/>
      <c r="T47" s="2"/>
    </row>
    <row r="48" spans="1:20" ht="19.5" customHeight="1" x14ac:dyDescent="0.15">
      <c r="A48" s="2"/>
      <c r="B48" s="2"/>
      <c r="C48" s="2"/>
      <c r="D48" s="2"/>
      <c r="E48" s="2"/>
      <c r="F48" s="2"/>
      <c r="G48" s="2"/>
      <c r="H48" s="2"/>
      <c r="I48" s="2"/>
      <c r="J48" s="2"/>
      <c r="K48" s="2"/>
      <c r="L48" s="2"/>
      <c r="M48" s="2"/>
      <c r="N48" s="2"/>
      <c r="O48" s="2"/>
      <c r="P48" s="2"/>
      <c r="Q48" s="2"/>
      <c r="R48" s="2"/>
      <c r="S48" s="2"/>
      <c r="T48" s="2"/>
    </row>
    <row r="49" spans="1:20" ht="15" customHeight="1" x14ac:dyDescent="0.15">
      <c r="A49" s="2"/>
      <c r="B49" s="2"/>
      <c r="C49" s="2"/>
      <c r="D49" s="2"/>
      <c r="E49" s="2"/>
      <c r="F49" s="2"/>
      <c r="G49" s="2"/>
      <c r="H49" s="2"/>
      <c r="I49" s="2"/>
      <c r="J49" s="2"/>
      <c r="K49" s="2"/>
      <c r="L49" s="2"/>
      <c r="M49" s="2"/>
      <c r="N49" s="2"/>
      <c r="O49" s="2"/>
      <c r="P49" s="2"/>
      <c r="Q49" s="2"/>
      <c r="R49" s="2"/>
      <c r="S49" s="2"/>
      <c r="T49" s="2"/>
    </row>
    <row r="50" spans="1:20" ht="15" customHeight="1" x14ac:dyDescent="0.15"/>
    <row r="51" spans="1:20" ht="15" customHeight="1" x14ac:dyDescent="0.15"/>
    <row r="52" spans="1:20" ht="15" customHeight="1" x14ac:dyDescent="0.15"/>
    <row r="53" spans="1:20" ht="15" customHeight="1" x14ac:dyDescent="0.15"/>
    <row r="54" spans="1:20" ht="15" customHeight="1" x14ac:dyDescent="0.15"/>
    <row r="55" spans="1:20" ht="15" customHeight="1" x14ac:dyDescent="0.15"/>
    <row r="56" spans="1:20" ht="15" customHeight="1" x14ac:dyDescent="0.15"/>
    <row r="57" spans="1:20" ht="15" customHeight="1" x14ac:dyDescent="0.15"/>
    <row r="58" spans="1:20" ht="15" customHeight="1" x14ac:dyDescent="0.15"/>
    <row r="59" spans="1:20" ht="15" customHeight="1" x14ac:dyDescent="0.15"/>
    <row r="60" spans="1:20" ht="15" customHeight="1" x14ac:dyDescent="0.15"/>
    <row r="61" spans="1:20" ht="15" customHeight="1" x14ac:dyDescent="0.15"/>
    <row r="62" spans="1:20" ht="15" customHeight="1" x14ac:dyDescent="0.15"/>
    <row r="63" spans="1:20" ht="15" customHeight="1" x14ac:dyDescent="0.15"/>
    <row r="64" spans="1:20"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sheetData>
  <sheetProtection algorithmName="SHA-512" hashValue="h3jL6av5Oq14t+EkOT9FJNe9MkwGWU/G8HyAdikJf5jrvau7nj0qZKF4PslYuTg1lil2rfJTy3RxnKtJPOgZpA==" saltValue="R3g7iYIezdn6Biv1FctOfg==" spinCount="100000" sheet="1" selectLockedCells="1"/>
  <mergeCells count="24">
    <mergeCell ref="E4:G4"/>
    <mergeCell ref="A37:A38"/>
    <mergeCell ref="A32:A36"/>
    <mergeCell ref="A12:A13"/>
    <mergeCell ref="A20:A21"/>
    <mergeCell ref="A15:A19"/>
    <mergeCell ref="A29:A30"/>
    <mergeCell ref="A23:A28"/>
    <mergeCell ref="P1:S1"/>
    <mergeCell ref="E2:G2"/>
    <mergeCell ref="A7:A11"/>
    <mergeCell ref="A1:D1"/>
    <mergeCell ref="A2:D2"/>
    <mergeCell ref="K1:O1"/>
    <mergeCell ref="K2:O2"/>
    <mergeCell ref="E1:I1"/>
    <mergeCell ref="H2:I2"/>
    <mergeCell ref="P2:S2"/>
    <mergeCell ref="A4:A5"/>
    <mergeCell ref="Q4:S4"/>
    <mergeCell ref="B4:D4"/>
    <mergeCell ref="K4:M4"/>
    <mergeCell ref="H4:J4"/>
    <mergeCell ref="N4:P4"/>
  </mergeCells>
  <phoneticPr fontId="3"/>
  <dataValidations count="2">
    <dataValidation type="decimal" operator="lessThanOrEqual" allowBlank="1" showInputMessage="1" showErrorMessage="1" error="部数を超えています" sqref="J19 D7:D24 G7 P7:P15 J7:J17 M7:M16 G14:G15 G17:G18 S22:S38 G32 G28 G25:G26 G23 D26:D44 S7:S20" xr:uid="{00000000-0002-0000-0400-000000000000}">
      <formula1>C7</formula1>
    </dataValidation>
    <dataValidation type="decimal" operator="lessThanOrEqual" allowBlank="1" showInputMessage="1" showErrorMessage="1" error="部数を超えています" sqref="G19:G20 G16 G8:G13" xr:uid="{00000000-0002-0000-04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9" orientation="landscape" r:id="rId1"/>
  <headerFooter alignWithMargins="0">
    <oddHeader>&amp;C&amp;"ＭＳ Ｐゴシック,太字"岡 山 県　折 込 部 数 表</oddHeader>
    <oddFooter>&amp;R&amp;8株式会社 読宣WEST岡山支社TEL086(259)2555　FAX086(259)2552</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7"/>
    <pageSetUpPr fitToPage="1"/>
  </sheetPr>
  <dimension ref="A1:U113"/>
  <sheetViews>
    <sheetView showZeros="0" zoomScale="66" zoomScaleNormal="66" zoomScaleSheetLayoutView="80" workbookViewId="0">
      <selection activeCell="D6" sqref="D6"/>
    </sheetView>
  </sheetViews>
  <sheetFormatPr defaultRowHeight="11.25" x14ac:dyDescent="0.15"/>
  <cols>
    <col min="1" max="1" width="9.5" style="1" customWidth="1"/>
    <col min="2" max="2" width="11.125" style="1" customWidth="1"/>
    <col min="3" max="3" width="10.625" style="1" customWidth="1"/>
    <col min="4" max="4" width="11.625" style="1" customWidth="1"/>
    <col min="5" max="6" width="10.625" style="1" customWidth="1"/>
    <col min="7" max="8" width="11.625" style="1" customWidth="1"/>
    <col min="9"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7" width="12.125" style="1" customWidth="1"/>
    <col min="18" max="18" width="10.625" style="1" customWidth="1"/>
    <col min="19" max="19" width="11.625" style="1" customWidth="1"/>
    <col min="20" max="20" width="5" style="1" customWidth="1"/>
    <col min="21" max="16384" width="9" style="1"/>
  </cols>
  <sheetData>
    <row r="1" spans="1:21" ht="22.5" customHeight="1" x14ac:dyDescent="0.15">
      <c r="A1" s="434" t="s">
        <v>42</v>
      </c>
      <c r="B1" s="434"/>
      <c r="C1" s="434"/>
      <c r="D1" s="435"/>
      <c r="E1" s="440" t="s">
        <v>377</v>
      </c>
      <c r="F1" s="434"/>
      <c r="G1" s="434"/>
      <c r="H1" s="434"/>
      <c r="I1" s="435"/>
      <c r="J1" s="136" t="s">
        <v>390</v>
      </c>
      <c r="K1" s="424" t="s">
        <v>43</v>
      </c>
      <c r="L1" s="425"/>
      <c r="M1" s="425"/>
      <c r="N1" s="425"/>
      <c r="O1" s="438"/>
      <c r="P1" s="424" t="s">
        <v>391</v>
      </c>
      <c r="Q1" s="425"/>
      <c r="R1" s="425"/>
      <c r="S1" s="425"/>
      <c r="T1" s="2"/>
    </row>
    <row r="2" spans="1:21" ht="30" customHeight="1" x14ac:dyDescent="0.15">
      <c r="A2" s="436">
        <f>市郡別!A4</f>
        <v>0</v>
      </c>
      <c r="B2" s="436"/>
      <c r="C2" s="436"/>
      <c r="D2" s="437"/>
      <c r="E2" s="426">
        <f>SUM(D44,G44,J44,M44,P44,S44)</f>
        <v>0</v>
      </c>
      <c r="F2" s="427"/>
      <c r="G2" s="427"/>
      <c r="H2" s="428">
        <f>市郡別!T35</f>
        <v>0</v>
      </c>
      <c r="I2" s="429"/>
      <c r="J2" s="13" t="str">
        <f>市郡別!サイズ2</f>
        <v>-</v>
      </c>
      <c r="K2" s="430">
        <f>市郡別!K4</f>
        <v>0</v>
      </c>
      <c r="L2" s="431"/>
      <c r="M2" s="431"/>
      <c r="N2" s="431"/>
      <c r="O2" s="439"/>
      <c r="P2" s="430">
        <f>市郡別!N4</f>
        <v>0</v>
      </c>
      <c r="Q2" s="431"/>
      <c r="R2" s="431"/>
      <c r="S2" s="431"/>
      <c r="T2" s="2"/>
    </row>
    <row r="3" spans="1:21" ht="8.1" customHeight="1" x14ac:dyDescent="0.15">
      <c r="A3" s="26"/>
      <c r="B3" s="26"/>
      <c r="C3" s="26"/>
      <c r="D3" s="26"/>
      <c r="E3" s="26"/>
      <c r="F3" s="26"/>
      <c r="G3" s="26"/>
      <c r="H3" s="26"/>
      <c r="I3" s="26"/>
      <c r="J3" s="26"/>
      <c r="K3" s="26"/>
      <c r="L3" s="26"/>
      <c r="M3" s="26"/>
      <c r="N3" s="26"/>
      <c r="O3" s="26"/>
      <c r="P3" s="26"/>
      <c r="Q3" s="26"/>
      <c r="R3" s="26"/>
      <c r="S3" s="26"/>
      <c r="T3" s="2"/>
    </row>
    <row r="4" spans="1:21" ht="27.95" customHeight="1" x14ac:dyDescent="0.15">
      <c r="A4" s="432" t="s">
        <v>44</v>
      </c>
      <c r="B4" s="421" t="s">
        <v>53</v>
      </c>
      <c r="C4" s="422"/>
      <c r="D4" s="423"/>
      <c r="E4" s="421" t="s">
        <v>45</v>
      </c>
      <c r="F4" s="422"/>
      <c r="G4" s="423"/>
      <c r="H4" s="421" t="s">
        <v>46</v>
      </c>
      <c r="I4" s="422"/>
      <c r="J4" s="423"/>
      <c r="K4" s="421" t="s">
        <v>47</v>
      </c>
      <c r="L4" s="422"/>
      <c r="M4" s="423"/>
      <c r="N4" s="421" t="s">
        <v>48</v>
      </c>
      <c r="O4" s="422"/>
      <c r="P4" s="423"/>
      <c r="Q4" s="421" t="s">
        <v>49</v>
      </c>
      <c r="R4" s="422"/>
      <c r="S4" s="422"/>
      <c r="T4" s="2"/>
    </row>
    <row r="5" spans="1:21" ht="21.95" customHeight="1" x14ac:dyDescent="0.15">
      <c r="A5" s="433"/>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1" ht="14.1" hidden="1" customHeight="1" x14ac:dyDescent="0.15">
      <c r="A6" s="262"/>
      <c r="B6" s="24"/>
      <c r="C6" s="19"/>
      <c r="D6" s="31"/>
      <c r="E6" s="19"/>
      <c r="F6" s="19"/>
      <c r="G6" s="31"/>
      <c r="H6" s="19"/>
      <c r="I6" s="19"/>
      <c r="J6" s="31"/>
      <c r="K6" s="19"/>
      <c r="L6" s="19"/>
      <c r="M6" s="31"/>
      <c r="N6" s="19"/>
      <c r="O6" s="19"/>
      <c r="P6" s="31"/>
      <c r="Q6" s="19"/>
      <c r="R6" s="19"/>
      <c r="S6" s="34"/>
      <c r="T6" s="26"/>
      <c r="U6" s="108"/>
    </row>
    <row r="7" spans="1:21" ht="18" customHeight="1" x14ac:dyDescent="0.15">
      <c r="A7" s="473" t="s">
        <v>486</v>
      </c>
      <c r="B7" s="138" t="s">
        <v>175</v>
      </c>
      <c r="C7" s="166">
        <v>2800</v>
      </c>
      <c r="D7" s="165"/>
      <c r="E7" s="138" t="s">
        <v>672</v>
      </c>
      <c r="F7" s="166" t="s">
        <v>679</v>
      </c>
      <c r="G7" s="181"/>
      <c r="H7" s="138" t="s">
        <v>381</v>
      </c>
      <c r="I7" s="166">
        <v>150</v>
      </c>
      <c r="J7" s="165"/>
      <c r="K7" s="138" t="s">
        <v>595</v>
      </c>
      <c r="L7" s="247" t="s">
        <v>309</v>
      </c>
      <c r="M7" s="181"/>
      <c r="N7" s="138" t="s">
        <v>676</v>
      </c>
      <c r="O7" s="247" t="s">
        <v>309</v>
      </c>
      <c r="P7" s="180"/>
      <c r="Q7" s="138" t="s">
        <v>491</v>
      </c>
      <c r="R7" s="166">
        <v>100</v>
      </c>
      <c r="S7" s="183"/>
      <c r="T7" s="26"/>
      <c r="U7" s="108"/>
    </row>
    <row r="8" spans="1:21" ht="18" customHeight="1" x14ac:dyDescent="0.15">
      <c r="A8" s="473"/>
      <c r="B8" s="138"/>
      <c r="C8" s="247"/>
      <c r="D8" s="181"/>
      <c r="E8" s="138"/>
      <c r="F8" s="166"/>
      <c r="G8" s="181"/>
      <c r="H8" s="138" t="s">
        <v>410</v>
      </c>
      <c r="I8" s="247" t="s">
        <v>309</v>
      </c>
      <c r="J8" s="181"/>
      <c r="K8" s="138"/>
      <c r="L8" s="166"/>
      <c r="M8" s="181"/>
      <c r="N8" s="6"/>
      <c r="O8" s="177" t="s">
        <v>517</v>
      </c>
      <c r="P8" s="175"/>
      <c r="Q8" s="138"/>
      <c r="R8" s="166"/>
      <c r="S8" s="193"/>
      <c r="T8" s="26"/>
      <c r="U8" s="108"/>
    </row>
    <row r="9" spans="1:21" ht="18" customHeight="1" x14ac:dyDescent="0.15">
      <c r="A9" s="473"/>
      <c r="B9" s="138"/>
      <c r="C9" s="247"/>
      <c r="D9" s="181"/>
      <c r="E9" s="138"/>
      <c r="F9" s="166"/>
      <c r="G9" s="181"/>
      <c r="H9" s="138" t="s">
        <v>487</v>
      </c>
      <c r="I9" s="247" t="s">
        <v>309</v>
      </c>
      <c r="J9" s="181"/>
      <c r="K9" s="138"/>
      <c r="L9" s="247"/>
      <c r="M9" s="181"/>
      <c r="N9" s="3"/>
      <c r="O9" s="176"/>
      <c r="P9" s="181"/>
      <c r="Q9" s="328" t="s">
        <v>492</v>
      </c>
      <c r="R9" s="247" t="s">
        <v>598</v>
      </c>
      <c r="S9" s="180"/>
      <c r="T9" s="26"/>
      <c r="U9" s="108"/>
    </row>
    <row r="10" spans="1:21" ht="18" customHeight="1" x14ac:dyDescent="0.15">
      <c r="A10" s="473"/>
      <c r="B10" s="138" t="s">
        <v>176</v>
      </c>
      <c r="C10" s="166">
        <v>3700</v>
      </c>
      <c r="D10" s="165"/>
      <c r="E10" s="138" t="s">
        <v>461</v>
      </c>
      <c r="F10" s="166">
        <v>5600</v>
      </c>
      <c r="G10" s="165"/>
      <c r="H10" s="138" t="s">
        <v>320</v>
      </c>
      <c r="I10" s="247" t="s">
        <v>598</v>
      </c>
      <c r="J10" s="181"/>
      <c r="K10" s="138"/>
      <c r="L10" s="166"/>
      <c r="M10" s="181"/>
      <c r="N10" s="6"/>
      <c r="O10" s="177"/>
      <c r="P10" s="175"/>
      <c r="Q10" s="328" t="s">
        <v>602</v>
      </c>
      <c r="R10" s="166">
        <v>250</v>
      </c>
      <c r="S10" s="183"/>
      <c r="T10" s="26"/>
      <c r="U10" s="108"/>
    </row>
    <row r="11" spans="1:21" ht="27" customHeight="1" x14ac:dyDescent="0.15">
      <c r="A11" s="473"/>
      <c r="B11" s="229" t="s">
        <v>177</v>
      </c>
      <c r="C11" s="166">
        <v>1900</v>
      </c>
      <c r="D11" s="165"/>
      <c r="E11" s="138"/>
      <c r="F11" s="166"/>
      <c r="G11" s="181"/>
      <c r="H11" s="138" t="s">
        <v>592</v>
      </c>
      <c r="I11" s="166">
        <v>700</v>
      </c>
      <c r="J11" s="165"/>
      <c r="K11" s="138"/>
      <c r="L11" s="247"/>
      <c r="M11" s="181"/>
      <c r="N11" s="6"/>
      <c r="O11" s="177"/>
      <c r="P11" s="175"/>
      <c r="Q11" s="328" t="s">
        <v>604</v>
      </c>
      <c r="R11" s="279">
        <v>250</v>
      </c>
      <c r="S11" s="183"/>
      <c r="T11" s="26"/>
      <c r="U11" s="108"/>
    </row>
    <row r="12" spans="1:21" ht="18" customHeight="1" x14ac:dyDescent="0.15">
      <c r="A12" s="473"/>
      <c r="B12" s="138" t="s">
        <v>178</v>
      </c>
      <c r="C12" s="166">
        <v>3100</v>
      </c>
      <c r="D12" s="165"/>
      <c r="E12" s="138" t="s">
        <v>462</v>
      </c>
      <c r="F12" s="166">
        <v>1200</v>
      </c>
      <c r="G12" s="165"/>
      <c r="H12" s="138" t="s">
        <v>694</v>
      </c>
      <c r="I12" s="166">
        <v>350</v>
      </c>
      <c r="J12" s="165"/>
      <c r="K12" s="138"/>
      <c r="L12" s="166"/>
      <c r="M12" s="181"/>
      <c r="N12" s="6"/>
      <c r="O12" s="177"/>
      <c r="P12" s="175"/>
      <c r="Q12" s="138" t="s">
        <v>600</v>
      </c>
      <c r="R12" s="166">
        <v>200</v>
      </c>
      <c r="S12" s="183"/>
      <c r="T12" s="26"/>
      <c r="U12" s="108"/>
    </row>
    <row r="13" spans="1:21" ht="18" customHeight="1" x14ac:dyDescent="0.15">
      <c r="A13" s="473"/>
      <c r="B13" s="138"/>
      <c r="C13" s="240"/>
      <c r="D13" s="181"/>
      <c r="E13" s="138"/>
      <c r="F13" s="166"/>
      <c r="G13" s="181"/>
      <c r="H13" s="138" t="s">
        <v>695</v>
      </c>
      <c r="I13" s="166">
        <v>550</v>
      </c>
      <c r="J13" s="165"/>
      <c r="K13" s="138"/>
      <c r="L13" s="166"/>
      <c r="M13" s="181"/>
      <c r="N13" s="6"/>
      <c r="O13" s="177"/>
      <c r="P13" s="175"/>
      <c r="Q13" s="138" t="s">
        <v>601</v>
      </c>
      <c r="R13" s="166">
        <v>150</v>
      </c>
      <c r="S13" s="183"/>
      <c r="T13" s="26"/>
      <c r="U13" s="108"/>
    </row>
    <row r="14" spans="1:21" ht="18" customHeight="1" x14ac:dyDescent="0.15">
      <c r="A14" s="473"/>
      <c r="B14" s="138" t="s">
        <v>319</v>
      </c>
      <c r="C14" s="166">
        <v>1850</v>
      </c>
      <c r="D14" s="165"/>
      <c r="E14" s="88" t="s">
        <v>538</v>
      </c>
      <c r="F14" s="166">
        <v>1250</v>
      </c>
      <c r="G14" s="165"/>
      <c r="H14" s="138" t="s">
        <v>696</v>
      </c>
      <c r="I14" s="166">
        <v>550</v>
      </c>
      <c r="J14" s="165"/>
      <c r="K14" s="138"/>
      <c r="L14" s="166"/>
      <c r="M14" s="181"/>
      <c r="N14" s="6"/>
      <c r="O14" s="177"/>
      <c r="P14" s="175"/>
      <c r="Q14" s="229" t="s">
        <v>409</v>
      </c>
      <c r="R14" s="166">
        <v>100</v>
      </c>
      <c r="S14" s="183"/>
      <c r="T14" s="26"/>
      <c r="U14" s="108"/>
    </row>
    <row r="15" spans="1:21" ht="18" customHeight="1" x14ac:dyDescent="0.15">
      <c r="A15" s="473"/>
      <c r="B15" s="138" t="s">
        <v>244</v>
      </c>
      <c r="C15" s="166" t="s">
        <v>302</v>
      </c>
      <c r="D15" s="181"/>
      <c r="E15" s="229" t="s">
        <v>673</v>
      </c>
      <c r="F15" s="166" t="s">
        <v>679</v>
      </c>
      <c r="G15" s="181"/>
      <c r="H15" s="138"/>
      <c r="I15" s="166"/>
      <c r="J15" s="181"/>
      <c r="K15" s="138"/>
      <c r="L15" s="166"/>
      <c r="M15" s="181"/>
      <c r="N15" s="6"/>
      <c r="O15" s="177"/>
      <c r="P15" s="175"/>
      <c r="Q15" s="138" t="s">
        <v>414</v>
      </c>
      <c r="R15" s="166">
        <v>50</v>
      </c>
      <c r="S15" s="183"/>
      <c r="T15" s="26"/>
      <c r="U15" s="108"/>
    </row>
    <row r="16" spans="1:21" ht="18" customHeight="1" x14ac:dyDescent="0.15">
      <c r="A16" s="461" t="s">
        <v>665</v>
      </c>
      <c r="B16" s="138" t="s">
        <v>180</v>
      </c>
      <c r="C16" s="166">
        <v>1900</v>
      </c>
      <c r="D16" s="165"/>
      <c r="E16" s="138"/>
      <c r="F16" s="166"/>
      <c r="G16" s="181"/>
      <c r="H16" s="138" t="s">
        <v>697</v>
      </c>
      <c r="I16" s="166">
        <v>350</v>
      </c>
      <c r="J16" s="165"/>
      <c r="K16" s="138"/>
      <c r="L16" s="166"/>
      <c r="M16" s="181"/>
      <c r="N16" s="6"/>
      <c r="O16" s="177"/>
      <c r="P16" s="175"/>
      <c r="Q16" s="138" t="s">
        <v>415</v>
      </c>
      <c r="R16" s="166">
        <v>50</v>
      </c>
      <c r="S16" s="183"/>
      <c r="T16" s="26"/>
      <c r="U16" s="108"/>
    </row>
    <row r="17" spans="1:21" ht="18" customHeight="1" x14ac:dyDescent="0.15">
      <c r="A17" s="461"/>
      <c r="B17" s="138" t="s">
        <v>181</v>
      </c>
      <c r="C17" s="166">
        <v>2450</v>
      </c>
      <c r="D17" s="165"/>
      <c r="E17" s="138"/>
      <c r="F17" s="166"/>
      <c r="G17" s="181"/>
      <c r="H17" s="138" t="s">
        <v>698</v>
      </c>
      <c r="I17" s="166">
        <v>550</v>
      </c>
      <c r="J17" s="165"/>
      <c r="K17" s="138"/>
      <c r="L17" s="166"/>
      <c r="M17" s="181"/>
      <c r="N17" s="6"/>
      <c r="O17" s="177"/>
      <c r="P17" s="175"/>
      <c r="Q17" s="328" t="s">
        <v>593</v>
      </c>
      <c r="R17" s="166">
        <v>200</v>
      </c>
      <c r="S17" s="183"/>
      <c r="T17" s="26"/>
      <c r="U17" s="108"/>
    </row>
    <row r="18" spans="1:21" ht="27" customHeight="1" x14ac:dyDescent="0.15">
      <c r="A18" s="474"/>
      <c r="B18" s="265" t="s">
        <v>179</v>
      </c>
      <c r="C18" s="268" t="s">
        <v>479</v>
      </c>
      <c r="D18" s="267"/>
      <c r="E18" s="265"/>
      <c r="F18" s="268"/>
      <c r="G18" s="267"/>
      <c r="H18" s="265"/>
      <c r="I18" s="268"/>
      <c r="J18" s="267"/>
      <c r="K18" s="265"/>
      <c r="L18" s="268"/>
      <c r="M18" s="267"/>
      <c r="N18" s="271"/>
      <c r="O18" s="272"/>
      <c r="P18" s="273"/>
      <c r="Q18" s="334" t="s">
        <v>642</v>
      </c>
      <c r="R18" s="268">
        <v>250</v>
      </c>
      <c r="S18" s="329"/>
      <c r="T18" s="26"/>
      <c r="U18" s="108"/>
    </row>
    <row r="19" spans="1:21" ht="18" customHeight="1" x14ac:dyDescent="0.15">
      <c r="A19" s="472" t="s">
        <v>286</v>
      </c>
      <c r="B19" s="137"/>
      <c r="C19" s="164"/>
      <c r="D19" s="181"/>
      <c r="E19" s="137"/>
      <c r="F19" s="164"/>
      <c r="G19" s="181"/>
      <c r="H19" s="137"/>
      <c r="I19" s="164"/>
      <c r="J19" s="181"/>
      <c r="K19" s="137"/>
      <c r="L19" s="164"/>
      <c r="M19" s="181"/>
      <c r="N19" s="3"/>
      <c r="O19" s="176"/>
      <c r="P19" s="181"/>
      <c r="Q19" s="137"/>
      <c r="R19" s="164"/>
      <c r="S19" s="193"/>
      <c r="T19" s="26"/>
      <c r="U19" s="108"/>
    </row>
    <row r="20" spans="1:21" ht="18" customHeight="1" x14ac:dyDescent="0.15">
      <c r="A20" s="473"/>
      <c r="B20" s="138" t="s">
        <v>182</v>
      </c>
      <c r="C20" s="166">
        <v>3100</v>
      </c>
      <c r="D20" s="165"/>
      <c r="E20" s="138" t="s">
        <v>599</v>
      </c>
      <c r="F20" s="166" t="s">
        <v>679</v>
      </c>
      <c r="G20" s="181"/>
      <c r="H20" s="138"/>
      <c r="I20" s="166"/>
      <c r="J20" s="181"/>
      <c r="K20" s="88" t="s">
        <v>675</v>
      </c>
      <c r="L20" s="166">
        <v>450</v>
      </c>
      <c r="M20" s="165"/>
      <c r="N20" s="6"/>
      <c r="O20" s="177"/>
      <c r="P20" s="175"/>
      <c r="Q20" s="229"/>
      <c r="R20" s="166"/>
      <c r="S20" s="193"/>
      <c r="T20" s="26"/>
      <c r="U20" s="108"/>
    </row>
    <row r="21" spans="1:21" ht="18" customHeight="1" x14ac:dyDescent="0.15">
      <c r="A21" s="473"/>
      <c r="B21" s="138" t="s">
        <v>183</v>
      </c>
      <c r="C21" s="247" t="s">
        <v>581</v>
      </c>
      <c r="D21" s="181"/>
      <c r="E21" s="138"/>
      <c r="F21" s="166"/>
      <c r="G21" s="181"/>
      <c r="H21" s="138"/>
      <c r="I21" s="166"/>
      <c r="J21" s="181"/>
      <c r="K21" s="138"/>
      <c r="L21" s="166"/>
      <c r="M21" s="181"/>
      <c r="N21" s="6"/>
      <c r="O21" s="177"/>
      <c r="P21" s="175"/>
      <c r="Q21" s="138" t="s">
        <v>416</v>
      </c>
      <c r="R21" s="166">
        <v>150</v>
      </c>
      <c r="S21" s="183"/>
      <c r="T21" s="26"/>
      <c r="U21" s="108"/>
    </row>
    <row r="22" spans="1:21" ht="18" customHeight="1" x14ac:dyDescent="0.15">
      <c r="A22" s="473"/>
      <c r="B22" s="138" t="s">
        <v>184</v>
      </c>
      <c r="C22" s="166">
        <v>1400</v>
      </c>
      <c r="D22" s="165"/>
      <c r="E22" s="138" t="s">
        <v>674</v>
      </c>
      <c r="F22" s="166" t="s">
        <v>679</v>
      </c>
      <c r="G22" s="181"/>
      <c r="H22" s="138" t="s">
        <v>700</v>
      </c>
      <c r="I22" s="166">
        <v>300</v>
      </c>
      <c r="J22" s="165"/>
      <c r="K22" s="159"/>
      <c r="L22" s="166"/>
      <c r="M22" s="181"/>
      <c r="N22" s="6"/>
      <c r="O22" s="177"/>
      <c r="P22" s="175"/>
      <c r="Q22" s="138" t="s">
        <v>702</v>
      </c>
      <c r="R22" s="166">
        <v>100</v>
      </c>
      <c r="S22" s="183"/>
      <c r="T22" s="26"/>
      <c r="U22" s="108"/>
    </row>
    <row r="23" spans="1:21" ht="18" customHeight="1" x14ac:dyDescent="0.15">
      <c r="A23" s="473"/>
      <c r="B23" s="138"/>
      <c r="C23" s="247"/>
      <c r="D23" s="181"/>
      <c r="E23" s="138"/>
      <c r="F23" s="166"/>
      <c r="G23" s="181"/>
      <c r="H23" s="138"/>
      <c r="I23" s="247"/>
      <c r="J23" s="181"/>
      <c r="K23" s="138"/>
      <c r="L23" s="166"/>
      <c r="M23" s="181"/>
      <c r="N23" s="6"/>
      <c r="O23" s="177"/>
      <c r="P23" s="175"/>
      <c r="Q23" s="138"/>
      <c r="R23" s="247"/>
      <c r="S23" s="193"/>
      <c r="T23" s="26"/>
      <c r="U23" s="108"/>
    </row>
    <row r="24" spans="1:21" ht="18" customHeight="1" x14ac:dyDescent="0.15">
      <c r="A24" s="473"/>
      <c r="B24" s="138" t="s">
        <v>185</v>
      </c>
      <c r="C24" s="166">
        <v>2150</v>
      </c>
      <c r="D24" s="165"/>
      <c r="E24" s="138"/>
      <c r="F24" s="166"/>
      <c r="G24" s="181"/>
      <c r="H24" s="138" t="s">
        <v>701</v>
      </c>
      <c r="I24" s="166">
        <v>500</v>
      </c>
      <c r="J24" s="165"/>
      <c r="K24" s="138"/>
      <c r="L24" s="166"/>
      <c r="M24" s="181"/>
      <c r="N24" s="6"/>
      <c r="O24" s="177"/>
      <c r="P24" s="175"/>
      <c r="Q24" s="138" t="s">
        <v>594</v>
      </c>
      <c r="R24" s="166">
        <v>100</v>
      </c>
      <c r="S24" s="183"/>
      <c r="T24" s="26"/>
      <c r="U24" s="108"/>
    </row>
    <row r="25" spans="1:21" ht="18" customHeight="1" x14ac:dyDescent="0.15">
      <c r="A25" s="473"/>
      <c r="B25" s="138"/>
      <c r="C25" s="247"/>
      <c r="D25" s="181"/>
      <c r="E25" s="138" t="s">
        <v>463</v>
      </c>
      <c r="F25" s="166">
        <v>350</v>
      </c>
      <c r="G25" s="165"/>
      <c r="H25" s="151" t="s">
        <v>299</v>
      </c>
      <c r="I25" s="166" t="s">
        <v>572</v>
      </c>
      <c r="J25" s="181"/>
      <c r="K25" s="138"/>
      <c r="L25" s="166"/>
      <c r="M25" s="181"/>
      <c r="N25" s="6"/>
      <c r="O25" s="177"/>
      <c r="P25" s="175"/>
      <c r="Q25" s="138" t="s">
        <v>493</v>
      </c>
      <c r="R25" s="166" t="s">
        <v>572</v>
      </c>
      <c r="S25" s="180"/>
      <c r="T25" s="26"/>
      <c r="U25" s="108"/>
    </row>
    <row r="26" spans="1:21" ht="18" customHeight="1" x14ac:dyDescent="0.15">
      <c r="A26" s="473"/>
      <c r="B26" s="138" t="s">
        <v>186</v>
      </c>
      <c r="C26" s="166">
        <v>350</v>
      </c>
      <c r="D26" s="165"/>
      <c r="E26" s="138"/>
      <c r="F26" s="166"/>
      <c r="G26" s="181"/>
      <c r="H26" s="138"/>
      <c r="I26" s="166"/>
      <c r="J26" s="181"/>
      <c r="K26" s="138"/>
      <c r="L26" s="166"/>
      <c r="M26" s="181"/>
      <c r="N26" s="6"/>
      <c r="O26" s="177"/>
      <c r="P26" s="175"/>
      <c r="Q26" s="138"/>
      <c r="R26" s="166"/>
      <c r="S26" s="193"/>
      <c r="T26" s="26"/>
      <c r="U26" s="108"/>
    </row>
    <row r="27" spans="1:21" ht="18" customHeight="1" x14ac:dyDescent="0.15">
      <c r="A27" s="473"/>
      <c r="B27" s="138" t="s">
        <v>187</v>
      </c>
      <c r="C27" s="166">
        <v>3100</v>
      </c>
      <c r="D27" s="165"/>
      <c r="E27" s="138"/>
      <c r="F27" s="166"/>
      <c r="G27" s="181"/>
      <c r="H27" s="138"/>
      <c r="I27" s="166"/>
      <c r="J27" s="181"/>
      <c r="K27" s="138"/>
      <c r="L27" s="166"/>
      <c r="M27" s="181"/>
      <c r="N27" s="6"/>
      <c r="O27" s="177"/>
      <c r="P27" s="175"/>
      <c r="Q27" s="138" t="s">
        <v>545</v>
      </c>
      <c r="R27" s="166">
        <v>200</v>
      </c>
      <c r="S27" s="183"/>
      <c r="T27" s="26"/>
      <c r="U27" s="108"/>
    </row>
    <row r="28" spans="1:21" ht="18" customHeight="1" x14ac:dyDescent="0.15">
      <c r="A28" s="441" t="s">
        <v>660</v>
      </c>
      <c r="B28" s="138" t="s">
        <v>188</v>
      </c>
      <c r="C28" s="166">
        <v>1600</v>
      </c>
      <c r="D28" s="165"/>
      <c r="E28" s="138" t="s">
        <v>465</v>
      </c>
      <c r="F28" s="166">
        <v>250</v>
      </c>
      <c r="G28" s="165"/>
      <c r="H28" s="138" t="s">
        <v>321</v>
      </c>
      <c r="I28" s="166" t="s">
        <v>575</v>
      </c>
      <c r="J28" s="181"/>
      <c r="K28" s="138"/>
      <c r="L28" s="166"/>
      <c r="M28" s="181"/>
      <c r="N28" s="6"/>
      <c r="O28" s="177"/>
      <c r="P28" s="175"/>
      <c r="Q28" s="138" t="s">
        <v>494</v>
      </c>
      <c r="R28" s="166" t="s">
        <v>575</v>
      </c>
      <c r="S28" s="180"/>
      <c r="T28" s="26"/>
      <c r="U28" s="108"/>
    </row>
    <row r="29" spans="1:21" ht="18" customHeight="1" x14ac:dyDescent="0.15">
      <c r="A29" s="441"/>
      <c r="B29" s="138"/>
      <c r="C29" s="166"/>
      <c r="D29" s="181"/>
      <c r="E29" s="138" t="s">
        <v>464</v>
      </c>
      <c r="F29" s="166">
        <v>300</v>
      </c>
      <c r="G29" s="165"/>
      <c r="H29" s="138"/>
      <c r="I29" s="166"/>
      <c r="J29" s="181"/>
      <c r="K29" s="138"/>
      <c r="L29" s="166"/>
      <c r="M29" s="181"/>
      <c r="N29" s="6"/>
      <c r="O29" s="177"/>
      <c r="P29" s="175"/>
      <c r="Q29" s="138" t="s">
        <v>634</v>
      </c>
      <c r="R29" s="166">
        <v>100</v>
      </c>
      <c r="S29" s="183"/>
      <c r="T29" s="26"/>
      <c r="U29" s="108"/>
    </row>
    <row r="30" spans="1:21" ht="18" customHeight="1" thickBot="1" x14ac:dyDescent="0.2">
      <c r="A30" s="442"/>
      <c r="B30" s="138" t="s">
        <v>245</v>
      </c>
      <c r="C30" s="166">
        <v>1950</v>
      </c>
      <c r="D30" s="165"/>
      <c r="E30" s="138" t="s">
        <v>466</v>
      </c>
      <c r="F30" s="166">
        <v>800</v>
      </c>
      <c r="G30" s="165"/>
      <c r="H30" s="138"/>
      <c r="I30" s="166"/>
      <c r="J30" s="181"/>
      <c r="K30" s="138"/>
      <c r="L30" s="166"/>
      <c r="M30" s="181"/>
      <c r="N30" s="6"/>
      <c r="O30" s="177"/>
      <c r="P30" s="175"/>
      <c r="Q30" s="138"/>
      <c r="R30" s="166"/>
      <c r="S30" s="193"/>
      <c r="T30" s="26"/>
      <c r="U30" s="108"/>
    </row>
    <row r="31" spans="1:21" s="153" customFormat="1" ht="18" customHeight="1" thickTop="1" x14ac:dyDescent="0.15">
      <c r="A31" s="281">
        <f>SUM(C31+F31+I31+L31+O31+R31)</f>
        <v>47800</v>
      </c>
      <c r="B31" s="282" t="s">
        <v>95</v>
      </c>
      <c r="C31" s="283">
        <f>SUM(C7:C30)</f>
        <v>31350</v>
      </c>
      <c r="D31" s="284">
        <f>SUM(D7:D30)</f>
        <v>0</v>
      </c>
      <c r="E31" s="285" t="s">
        <v>95</v>
      </c>
      <c r="F31" s="283">
        <f>SUM(F7:F30)</f>
        <v>9750</v>
      </c>
      <c r="G31" s="286">
        <f>SUM(G7:G30)</f>
        <v>0</v>
      </c>
      <c r="H31" s="282" t="s">
        <v>95</v>
      </c>
      <c r="I31" s="283">
        <f>SUM(I7:I30)</f>
        <v>4000</v>
      </c>
      <c r="J31" s="284">
        <f>SUM(J7:J30)</f>
        <v>0</v>
      </c>
      <c r="K31" s="287" t="s">
        <v>95</v>
      </c>
      <c r="L31" s="283">
        <f>SUM(L7:L30)</f>
        <v>450</v>
      </c>
      <c r="M31" s="286">
        <f>SUM(M7:M30)</f>
        <v>0</v>
      </c>
      <c r="N31" s="288" t="s">
        <v>95</v>
      </c>
      <c r="O31" s="283">
        <f>SUM(O7:O30)</f>
        <v>0</v>
      </c>
      <c r="P31" s="284">
        <f>SUM(P7:P30)</f>
        <v>0</v>
      </c>
      <c r="Q31" s="287" t="s">
        <v>95</v>
      </c>
      <c r="R31" s="283">
        <f>SUM(R7:R30)</f>
        <v>2250</v>
      </c>
      <c r="S31" s="286">
        <f>SUM(S7:S30)</f>
        <v>0</v>
      </c>
      <c r="T31" s="154"/>
    </row>
    <row r="32" spans="1:21" ht="27" customHeight="1" x14ac:dyDescent="0.15">
      <c r="A32" s="472" t="s">
        <v>318</v>
      </c>
      <c r="B32" s="138" t="s">
        <v>189</v>
      </c>
      <c r="C32" s="166">
        <v>1500</v>
      </c>
      <c r="D32" s="165"/>
      <c r="E32" s="258" t="s">
        <v>467</v>
      </c>
      <c r="F32" s="172">
        <v>1000</v>
      </c>
      <c r="G32" s="165"/>
      <c r="H32" s="143" t="s">
        <v>384</v>
      </c>
      <c r="I32" s="177">
        <v>500</v>
      </c>
      <c r="J32" s="165"/>
      <c r="K32" s="146"/>
      <c r="L32" s="166"/>
      <c r="M32" s="181"/>
      <c r="N32" s="6"/>
      <c r="O32" s="177"/>
      <c r="P32" s="175"/>
      <c r="Q32" s="156" t="s">
        <v>382</v>
      </c>
      <c r="R32" s="166">
        <v>50</v>
      </c>
      <c r="S32" s="183"/>
      <c r="T32" s="2"/>
    </row>
    <row r="33" spans="1:20" ht="27" customHeight="1" x14ac:dyDescent="0.15">
      <c r="A33" s="473"/>
      <c r="B33" s="138" t="s">
        <v>191</v>
      </c>
      <c r="C33" s="166">
        <v>1300</v>
      </c>
      <c r="D33" s="165"/>
      <c r="E33" s="258" t="s">
        <v>468</v>
      </c>
      <c r="F33" s="172">
        <v>1500</v>
      </c>
      <c r="G33" s="165"/>
      <c r="H33" s="143" t="s">
        <v>385</v>
      </c>
      <c r="I33" s="177">
        <v>300</v>
      </c>
      <c r="J33" s="165"/>
      <c r="K33" s="146"/>
      <c r="L33" s="166"/>
      <c r="M33" s="180"/>
      <c r="N33" s="6"/>
      <c r="O33" s="177"/>
      <c r="P33" s="175"/>
      <c r="Q33" s="156" t="s">
        <v>383</v>
      </c>
      <c r="R33" s="166">
        <v>200</v>
      </c>
      <c r="S33" s="183"/>
      <c r="T33" s="2"/>
    </row>
    <row r="34" spans="1:20" ht="18" customHeight="1" x14ac:dyDescent="0.15">
      <c r="A34" s="473"/>
      <c r="B34" s="138" t="s">
        <v>192</v>
      </c>
      <c r="C34" s="166" t="s">
        <v>508</v>
      </c>
      <c r="D34" s="181"/>
      <c r="E34" s="258" t="s">
        <v>469</v>
      </c>
      <c r="F34" s="172">
        <v>650</v>
      </c>
      <c r="G34" s="165"/>
      <c r="H34" s="143" t="s">
        <v>386</v>
      </c>
      <c r="I34" s="177">
        <v>350</v>
      </c>
      <c r="J34" s="165"/>
      <c r="K34" s="146"/>
      <c r="L34" s="166"/>
      <c r="M34" s="180"/>
      <c r="N34" s="6"/>
      <c r="O34" s="177"/>
      <c r="P34" s="175"/>
      <c r="Q34" s="160" t="s">
        <v>193</v>
      </c>
      <c r="R34" s="166" t="s">
        <v>565</v>
      </c>
      <c r="S34" s="193"/>
      <c r="T34" s="2"/>
    </row>
    <row r="35" spans="1:20" ht="18" customHeight="1" x14ac:dyDescent="0.15">
      <c r="A35" s="473"/>
      <c r="B35" s="138" t="s">
        <v>190</v>
      </c>
      <c r="C35" s="166">
        <v>2000</v>
      </c>
      <c r="D35" s="165"/>
      <c r="E35" s="54"/>
      <c r="F35" s="172"/>
      <c r="G35" s="171"/>
      <c r="H35" s="157"/>
      <c r="I35" s="177"/>
      <c r="J35" s="175"/>
      <c r="K35" s="158"/>
      <c r="L35" s="166"/>
      <c r="M35" s="180"/>
      <c r="N35" s="6"/>
      <c r="O35" s="177"/>
      <c r="P35" s="175"/>
      <c r="Q35" s="146"/>
      <c r="R35" s="166"/>
      <c r="S35" s="180"/>
      <c r="T35" s="2"/>
    </row>
    <row r="36" spans="1:20" ht="18" customHeight="1" x14ac:dyDescent="0.15">
      <c r="A36" s="473"/>
      <c r="B36" s="138" t="s">
        <v>194</v>
      </c>
      <c r="C36" s="166">
        <v>800</v>
      </c>
      <c r="D36" s="165"/>
      <c r="E36" s="54"/>
      <c r="F36" s="172"/>
      <c r="G36" s="171"/>
      <c r="H36" s="11"/>
      <c r="I36" s="177"/>
      <c r="J36" s="175"/>
      <c r="K36" s="8"/>
      <c r="L36" s="166"/>
      <c r="M36" s="180"/>
      <c r="N36" s="6"/>
      <c r="O36" s="177"/>
      <c r="P36" s="175"/>
      <c r="Q36" s="146" t="s">
        <v>495</v>
      </c>
      <c r="R36" s="166">
        <v>200</v>
      </c>
      <c r="S36" s="183"/>
      <c r="T36" s="2"/>
    </row>
    <row r="37" spans="1:20" ht="18" customHeight="1" x14ac:dyDescent="0.15">
      <c r="A37" s="473"/>
      <c r="B37" s="138" t="s">
        <v>195</v>
      </c>
      <c r="C37" s="166">
        <v>1700</v>
      </c>
      <c r="D37" s="165"/>
      <c r="E37" s="54"/>
      <c r="F37" s="172"/>
      <c r="G37" s="171"/>
      <c r="H37" s="11"/>
      <c r="I37" s="177"/>
      <c r="J37" s="175"/>
      <c r="K37" s="8"/>
      <c r="L37" s="166"/>
      <c r="M37" s="180"/>
      <c r="N37" s="6"/>
      <c r="O37" s="177"/>
      <c r="P37" s="175"/>
      <c r="Q37" s="146" t="s">
        <v>496</v>
      </c>
      <c r="R37" s="166">
        <v>150</v>
      </c>
      <c r="S37" s="183"/>
      <c r="T37" s="2"/>
    </row>
    <row r="38" spans="1:20" ht="18" customHeight="1" x14ac:dyDescent="0.15">
      <c r="A38" s="441" t="s">
        <v>661</v>
      </c>
      <c r="B38" s="229" t="s">
        <v>196</v>
      </c>
      <c r="C38" s="166">
        <v>2650</v>
      </c>
      <c r="D38" s="165"/>
      <c r="E38" s="54"/>
      <c r="F38" s="172"/>
      <c r="G38" s="171"/>
      <c r="H38" s="11"/>
      <c r="I38" s="177"/>
      <c r="J38" s="175"/>
      <c r="K38" s="8"/>
      <c r="L38" s="166"/>
      <c r="M38" s="180"/>
      <c r="N38" s="6"/>
      <c r="O38" s="177"/>
      <c r="P38" s="175"/>
      <c r="Q38" s="277" t="s">
        <v>497</v>
      </c>
      <c r="R38" s="166">
        <v>200</v>
      </c>
      <c r="S38" s="183"/>
      <c r="T38" s="2"/>
    </row>
    <row r="39" spans="1:20" ht="18" customHeight="1" x14ac:dyDescent="0.15">
      <c r="A39" s="441"/>
      <c r="B39" s="138" t="s">
        <v>197</v>
      </c>
      <c r="C39" s="166" t="s">
        <v>564</v>
      </c>
      <c r="D39" s="181"/>
      <c r="E39" s="54"/>
      <c r="F39" s="172"/>
      <c r="G39" s="171"/>
      <c r="H39" s="11"/>
      <c r="I39" s="177"/>
      <c r="J39" s="175"/>
      <c r="K39" s="8"/>
      <c r="L39" s="166"/>
      <c r="M39" s="180"/>
      <c r="N39" s="6"/>
      <c r="O39" s="177"/>
      <c r="P39" s="175"/>
      <c r="Q39" s="94"/>
      <c r="R39" s="166"/>
      <c r="S39" s="180"/>
      <c r="T39" s="2"/>
    </row>
    <row r="40" spans="1:20" ht="18" customHeight="1" thickBot="1" x14ac:dyDescent="0.2">
      <c r="A40" s="442"/>
      <c r="B40" s="88"/>
      <c r="C40" s="166"/>
      <c r="D40" s="181"/>
      <c r="E40" s="54"/>
      <c r="F40" s="172"/>
      <c r="G40" s="171"/>
      <c r="H40" s="11"/>
      <c r="I40" s="177"/>
      <c r="J40" s="175"/>
      <c r="K40" s="8"/>
      <c r="L40" s="166"/>
      <c r="M40" s="180"/>
      <c r="N40" s="6"/>
      <c r="O40" s="177"/>
      <c r="P40" s="175"/>
      <c r="Q40" s="8"/>
      <c r="R40" s="166"/>
      <c r="S40" s="180"/>
      <c r="T40" s="2"/>
    </row>
    <row r="41" spans="1:20" s="153" customFormat="1" ht="18" customHeight="1" thickTop="1" x14ac:dyDescent="0.15">
      <c r="A41" s="281">
        <f>SUM(C41+F41+I41+L41+O41+R41)</f>
        <v>15050</v>
      </c>
      <c r="B41" s="282" t="s">
        <v>95</v>
      </c>
      <c r="C41" s="283">
        <f>SUM(C32:C40)</f>
        <v>9950</v>
      </c>
      <c r="D41" s="284">
        <f>SUM(D32:D40)</f>
        <v>0</v>
      </c>
      <c r="E41" s="285" t="s">
        <v>95</v>
      </c>
      <c r="F41" s="283">
        <f>SUM(F32:F40)</f>
        <v>3150</v>
      </c>
      <c r="G41" s="286">
        <f>SUM(G32:G40)</f>
        <v>0</v>
      </c>
      <c r="H41" s="282" t="s">
        <v>95</v>
      </c>
      <c r="I41" s="283">
        <f>SUM(I32:I40)</f>
        <v>1150</v>
      </c>
      <c r="J41" s="284">
        <f>SUM(J32:J40)</f>
        <v>0</v>
      </c>
      <c r="K41" s="287" t="s">
        <v>95</v>
      </c>
      <c r="L41" s="283">
        <f>SUM(L32:L40)</f>
        <v>0</v>
      </c>
      <c r="M41" s="286">
        <f>SUM(M32:M40)</f>
        <v>0</v>
      </c>
      <c r="N41" s="288" t="s">
        <v>95</v>
      </c>
      <c r="O41" s="283">
        <f>SUM(O33:O40)</f>
        <v>0</v>
      </c>
      <c r="P41" s="284">
        <f>SUM(P33:P40)</f>
        <v>0</v>
      </c>
      <c r="Q41" s="287" t="s">
        <v>95</v>
      </c>
      <c r="R41" s="283">
        <f>SUM(R32:R40)</f>
        <v>800</v>
      </c>
      <c r="S41" s="286">
        <f>SUM(S32:S40)</f>
        <v>0</v>
      </c>
      <c r="T41" s="154"/>
    </row>
    <row r="42" spans="1:20" ht="18" customHeight="1" x14ac:dyDescent="0.15">
      <c r="A42" s="56"/>
      <c r="B42" s="6"/>
      <c r="C42" s="166"/>
      <c r="D42" s="175"/>
      <c r="E42" s="8"/>
      <c r="F42" s="166"/>
      <c r="G42" s="170"/>
      <c r="H42" s="11"/>
      <c r="I42" s="177"/>
      <c r="J42" s="175"/>
      <c r="K42" s="8"/>
      <c r="L42" s="166"/>
      <c r="M42" s="180"/>
      <c r="N42" s="6"/>
      <c r="O42" s="177"/>
      <c r="P42" s="175"/>
      <c r="Q42" s="8"/>
      <c r="R42" s="166"/>
      <c r="S42" s="180"/>
      <c r="T42" s="2"/>
    </row>
    <row r="43" spans="1:20" ht="18" customHeight="1" thickBot="1" x14ac:dyDescent="0.2">
      <c r="A43" s="208"/>
      <c r="B43" s="6"/>
      <c r="C43" s="166"/>
      <c r="D43" s="175"/>
      <c r="E43" s="53"/>
      <c r="F43" s="172"/>
      <c r="G43" s="170"/>
      <c r="H43" s="11"/>
      <c r="I43" s="177"/>
      <c r="J43" s="175"/>
      <c r="K43" s="8"/>
      <c r="L43" s="166"/>
      <c r="M43" s="180"/>
      <c r="N43" s="6"/>
      <c r="O43" s="177"/>
      <c r="P43" s="175"/>
      <c r="Q43" s="8"/>
      <c r="R43" s="166"/>
      <c r="S43" s="180"/>
      <c r="T43" s="2"/>
    </row>
    <row r="44" spans="1:20" s="150" customFormat="1" ht="18" customHeight="1" thickTop="1" x14ac:dyDescent="0.15">
      <c r="A44" s="289">
        <f>SUM(C44+F44+I44+L44+O44+R44)</f>
        <v>62850</v>
      </c>
      <c r="B44" s="290" t="s">
        <v>95</v>
      </c>
      <c r="C44" s="291">
        <f>SUM(C41,C31)</f>
        <v>41300</v>
      </c>
      <c r="D44" s="292">
        <f>SUM(D41,D31)</f>
        <v>0</v>
      </c>
      <c r="E44" s="293" t="s">
        <v>316</v>
      </c>
      <c r="F44" s="291">
        <f>SUM(F41,F31)</f>
        <v>12900</v>
      </c>
      <c r="G44" s="294">
        <f>SUM(G41,G31)</f>
        <v>0</v>
      </c>
      <c r="H44" s="290" t="s">
        <v>316</v>
      </c>
      <c r="I44" s="291">
        <f>SUM(I41,I31)</f>
        <v>5150</v>
      </c>
      <c r="J44" s="292">
        <f>SUM(J41,J31)</f>
        <v>0</v>
      </c>
      <c r="K44" s="295" t="s">
        <v>239</v>
      </c>
      <c r="L44" s="291">
        <f>SUM(L41,L31)</f>
        <v>450</v>
      </c>
      <c r="M44" s="294">
        <f>SUM(M41,M31)</f>
        <v>0</v>
      </c>
      <c r="N44" s="296" t="s">
        <v>239</v>
      </c>
      <c r="O44" s="291">
        <f>SUM(O41,O31)</f>
        <v>0</v>
      </c>
      <c r="P44" s="292">
        <f>SUM(P41,P31)</f>
        <v>0</v>
      </c>
      <c r="Q44" s="295" t="s">
        <v>239</v>
      </c>
      <c r="R44" s="291">
        <f>SUM(R41,R31)</f>
        <v>3050</v>
      </c>
      <c r="S44" s="294">
        <f>SUM(S41,S31)</f>
        <v>0</v>
      </c>
      <c r="T44" s="149"/>
    </row>
    <row r="45" spans="1:20" s="320" customFormat="1" ht="18.75" customHeight="1" x14ac:dyDescent="0.15">
      <c r="A45" s="339"/>
      <c r="B45" s="339"/>
      <c r="C45" s="339"/>
      <c r="D45" s="339"/>
      <c r="E45" s="339"/>
      <c r="F45" s="339"/>
      <c r="G45" s="339"/>
      <c r="H45" s="339"/>
      <c r="I45" s="339"/>
      <c r="J45" s="339"/>
      <c r="K45" s="339"/>
      <c r="L45" s="339"/>
      <c r="M45" s="339"/>
      <c r="N45" s="339"/>
      <c r="O45" s="339"/>
      <c r="P45" s="339"/>
      <c r="Q45" s="339"/>
      <c r="R45" s="319"/>
      <c r="S45" s="323" t="str">
        <f>市郡別!T42</f>
        <v>2024年6月現在</v>
      </c>
      <c r="T45" s="319"/>
    </row>
    <row r="46" spans="1:20" s="320" customFormat="1" ht="18.75" customHeight="1" x14ac:dyDescent="0.15">
      <c r="A46" s="319"/>
      <c r="B46" s="319"/>
      <c r="C46" s="339"/>
      <c r="D46" s="339">
        <f>COUNTA(D19:D30,D32:D40,M20)</f>
        <v>0</v>
      </c>
      <c r="E46" s="339"/>
      <c r="F46" s="339"/>
      <c r="G46" s="319"/>
      <c r="H46" s="319"/>
      <c r="I46" s="319"/>
      <c r="J46" s="319"/>
      <c r="K46" s="319"/>
      <c r="L46" s="319"/>
      <c r="M46" s="319"/>
      <c r="N46" s="319"/>
      <c r="O46" s="319"/>
      <c r="P46" s="319"/>
      <c r="Q46" s="319"/>
      <c r="R46" s="319"/>
      <c r="S46" s="319"/>
      <c r="T46" s="319"/>
    </row>
    <row r="47" spans="1:20" s="320" customFormat="1" ht="18.75" customHeight="1" x14ac:dyDescent="0.15">
      <c r="A47" s="319"/>
      <c r="B47" s="319"/>
      <c r="C47" s="339"/>
      <c r="D47" s="339"/>
      <c r="E47" s="339"/>
      <c r="F47" s="339"/>
      <c r="G47" s="319"/>
      <c r="H47" s="319"/>
      <c r="I47" s="319"/>
      <c r="J47" s="319"/>
      <c r="K47" s="319"/>
      <c r="L47" s="319"/>
      <c r="M47" s="319"/>
      <c r="N47" s="319"/>
      <c r="O47" s="319"/>
      <c r="P47" s="319"/>
      <c r="Q47" s="319"/>
      <c r="R47" s="319"/>
      <c r="S47" s="319"/>
      <c r="T47" s="319"/>
    </row>
    <row r="48" spans="1:20" s="320" customFormat="1" ht="15" customHeight="1" x14ac:dyDescent="0.15">
      <c r="A48" s="319"/>
      <c r="B48" s="319"/>
      <c r="C48" s="339"/>
      <c r="D48" s="339"/>
      <c r="E48" s="339"/>
      <c r="F48" s="339"/>
      <c r="G48" s="319"/>
      <c r="H48" s="319"/>
      <c r="I48" s="319"/>
      <c r="J48" s="319"/>
      <c r="K48" s="319"/>
      <c r="L48" s="319"/>
      <c r="M48" s="319"/>
      <c r="N48" s="319"/>
      <c r="O48" s="319"/>
      <c r="P48" s="319"/>
      <c r="Q48" s="319"/>
      <c r="R48" s="319"/>
      <c r="S48" s="319"/>
      <c r="T48" s="319"/>
    </row>
    <row r="49" spans="3:6" s="320" customFormat="1" ht="15" customHeight="1" x14ac:dyDescent="0.15">
      <c r="C49" s="340"/>
      <c r="D49" s="340"/>
      <c r="E49" s="340"/>
      <c r="F49" s="340"/>
    </row>
    <row r="50" spans="3:6" s="320" customFormat="1" ht="15" customHeight="1" x14ac:dyDescent="0.15">
      <c r="C50" s="340"/>
      <c r="D50" s="340"/>
      <c r="E50" s="340"/>
      <c r="F50" s="340"/>
    </row>
    <row r="51" spans="3:6" ht="15" customHeight="1" x14ac:dyDescent="0.15"/>
    <row r="52" spans="3:6" ht="15" customHeight="1" x14ac:dyDescent="0.15"/>
    <row r="53" spans="3:6" ht="15" customHeight="1" x14ac:dyDescent="0.15"/>
    <row r="54" spans="3:6" ht="15" customHeight="1" x14ac:dyDescent="0.15"/>
    <row r="55" spans="3:6" ht="15" customHeight="1" x14ac:dyDescent="0.15"/>
    <row r="56" spans="3:6" ht="15" customHeight="1" x14ac:dyDescent="0.15"/>
    <row r="57" spans="3:6" ht="15" customHeight="1" x14ac:dyDescent="0.15"/>
    <row r="58" spans="3:6" ht="15" customHeight="1" x14ac:dyDescent="0.15"/>
    <row r="59" spans="3:6" ht="15" customHeight="1" x14ac:dyDescent="0.15"/>
    <row r="60" spans="3:6" ht="15" customHeight="1" x14ac:dyDescent="0.15"/>
    <row r="61" spans="3:6" ht="15" customHeight="1" x14ac:dyDescent="0.15"/>
    <row r="62" spans="3:6" ht="15" customHeight="1" x14ac:dyDescent="0.15"/>
    <row r="63" spans="3:6" ht="15" customHeight="1" x14ac:dyDescent="0.15"/>
    <row r="64" spans="3:6"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sheetData>
  <sheetProtection algorithmName="SHA-512" hashValue="+HmSnt6xSJa/p149Nt5ZUTlU+QXMfvXdAuTea5IGx5cPcWegUdweZ/EI2SuaER+DdGBw4ubkp479rMejgSGS8w==" saltValue="r8I3ns9EHmYZkR9EPZhWRw==" spinCount="100000" sheet="1" selectLockedCells="1"/>
  <mergeCells count="22">
    <mergeCell ref="P2:S2"/>
    <mergeCell ref="A1:D1"/>
    <mergeCell ref="K4:M4"/>
    <mergeCell ref="A4:A5"/>
    <mergeCell ref="A2:D2"/>
    <mergeCell ref="P1:S1"/>
    <mergeCell ref="K2:O2"/>
    <mergeCell ref="Q4:S4"/>
    <mergeCell ref="E4:G4"/>
    <mergeCell ref="H4:J4"/>
    <mergeCell ref="N4:P4"/>
    <mergeCell ref="E2:G2"/>
    <mergeCell ref="A32:A37"/>
    <mergeCell ref="A38:A40"/>
    <mergeCell ref="K1:O1"/>
    <mergeCell ref="E1:I1"/>
    <mergeCell ref="H2:I2"/>
    <mergeCell ref="B4:D4"/>
    <mergeCell ref="A7:A15"/>
    <mergeCell ref="A16:A18"/>
    <mergeCell ref="A19:A27"/>
    <mergeCell ref="A28:A30"/>
  </mergeCells>
  <phoneticPr fontId="3"/>
  <dataValidations count="2">
    <dataValidation type="decimal" operator="lessThanOrEqual" allowBlank="1" showInputMessage="1" showErrorMessage="1" error="部数を超えています" sqref="M7:M17 S7:S34 J31:J34 M31:M32 P31 G12 G14 S36:S38 G28:G34 J20 J28 G10 D7:D43 P41:P42 S41:S42 G41:G42 J41:J42 M41:M42 J22:J25 G23:G25 M20 J7:J18 P7:P16" xr:uid="{00000000-0002-0000-0500-000000000000}">
      <formula1>C7</formula1>
    </dataValidation>
    <dataValidation type="decimal" operator="lessThanOrEqual" allowBlank="1" showInputMessage="1" showErrorMessage="1" error="部数を超えています" sqref="G15:G20 G7:G9 G13 G11 G22" xr:uid="{00000000-0002-0000-05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7" orientation="landscape" r:id="rId1"/>
  <headerFooter alignWithMargins="0">
    <oddHeader>&amp;C&amp;"ＭＳ Ｐゴシック,太字"岡 山 県　折 込 部 数 表</oddHeader>
    <oddFooter>&amp;R&amp;8株式会社 読宣WEST岡山支社TEL086(259)2555　FAX086(259)2552</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T114"/>
  <sheetViews>
    <sheetView showZeros="0" zoomScale="68" zoomScaleNormal="68" zoomScaleSheetLayoutView="80" workbookViewId="0">
      <selection activeCell="D6" sqref="D6"/>
    </sheetView>
  </sheetViews>
  <sheetFormatPr defaultRowHeight="11.25" x14ac:dyDescent="0.15"/>
  <cols>
    <col min="1" max="1" width="9.625" style="1" customWidth="1"/>
    <col min="2"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8" width="10.625" style="1" customWidth="1"/>
    <col min="19" max="19" width="11.625" style="1" customWidth="1"/>
    <col min="20" max="20" width="5" style="1" customWidth="1"/>
    <col min="21" max="16384" width="9" style="1"/>
  </cols>
  <sheetData>
    <row r="1" spans="1:20" ht="22.5" customHeight="1" x14ac:dyDescent="0.15">
      <c r="A1" s="434" t="s">
        <v>42</v>
      </c>
      <c r="B1" s="434"/>
      <c r="C1" s="434"/>
      <c r="D1" s="435"/>
      <c r="E1" s="440" t="s">
        <v>377</v>
      </c>
      <c r="F1" s="434"/>
      <c r="G1" s="434"/>
      <c r="H1" s="434"/>
      <c r="I1" s="435"/>
      <c r="J1" s="136" t="s">
        <v>390</v>
      </c>
      <c r="K1" s="424" t="s">
        <v>43</v>
      </c>
      <c r="L1" s="425"/>
      <c r="M1" s="425"/>
      <c r="N1" s="425"/>
      <c r="O1" s="438"/>
      <c r="P1" s="424" t="s">
        <v>391</v>
      </c>
      <c r="Q1" s="425"/>
      <c r="R1" s="425"/>
      <c r="S1" s="425"/>
      <c r="T1" s="2"/>
    </row>
    <row r="2" spans="1:20" ht="30" customHeight="1" x14ac:dyDescent="0.15">
      <c r="A2" s="436">
        <f>市郡別!A4</f>
        <v>0</v>
      </c>
      <c r="B2" s="436"/>
      <c r="C2" s="436"/>
      <c r="D2" s="437"/>
      <c r="E2" s="426">
        <f>SUM(D45,G45,J45,M45,P45,S45)</f>
        <v>0</v>
      </c>
      <c r="F2" s="427"/>
      <c r="G2" s="427"/>
      <c r="H2" s="428">
        <f>市郡別!T35</f>
        <v>0</v>
      </c>
      <c r="I2" s="429"/>
      <c r="J2" s="13" t="str">
        <f>市郡別!サイズ2</f>
        <v>-</v>
      </c>
      <c r="K2" s="430">
        <f>市郡別!K4</f>
        <v>0</v>
      </c>
      <c r="L2" s="431"/>
      <c r="M2" s="431"/>
      <c r="N2" s="431"/>
      <c r="O2" s="439"/>
      <c r="P2" s="430">
        <f>市郡別!N4</f>
        <v>0</v>
      </c>
      <c r="Q2" s="431"/>
      <c r="R2" s="431"/>
      <c r="S2" s="431"/>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32" t="s">
        <v>44</v>
      </c>
      <c r="B4" s="421" t="s">
        <v>53</v>
      </c>
      <c r="C4" s="422"/>
      <c r="D4" s="423"/>
      <c r="E4" s="421" t="s">
        <v>45</v>
      </c>
      <c r="F4" s="422"/>
      <c r="G4" s="423"/>
      <c r="H4" s="421" t="s">
        <v>46</v>
      </c>
      <c r="I4" s="422"/>
      <c r="J4" s="423"/>
      <c r="K4" s="421" t="s">
        <v>47</v>
      </c>
      <c r="L4" s="422"/>
      <c r="M4" s="423"/>
      <c r="N4" s="421" t="s">
        <v>48</v>
      </c>
      <c r="O4" s="422"/>
      <c r="P4" s="423"/>
      <c r="Q4" s="421" t="s">
        <v>49</v>
      </c>
      <c r="R4" s="422"/>
      <c r="S4" s="422"/>
      <c r="T4" s="2"/>
    </row>
    <row r="5" spans="1:20" ht="21.95" customHeight="1" x14ac:dyDescent="0.15">
      <c r="A5" s="433"/>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4.1" hidden="1" customHeight="1" x14ac:dyDescent="0.15">
      <c r="A6" s="263"/>
      <c r="B6" s="24"/>
      <c r="C6" s="19"/>
      <c r="D6" s="23"/>
      <c r="E6" s="19"/>
      <c r="F6" s="19"/>
      <c r="G6" s="23"/>
      <c r="H6" s="19"/>
      <c r="I6" s="19"/>
      <c r="J6" s="23"/>
      <c r="K6" s="19"/>
      <c r="L6" s="19"/>
      <c r="M6" s="39"/>
      <c r="N6" s="19"/>
      <c r="O6" s="19"/>
      <c r="P6" s="39"/>
      <c r="Q6" s="19"/>
      <c r="R6" s="19"/>
      <c r="S6" s="40"/>
      <c r="T6" s="2"/>
    </row>
    <row r="7" spans="1:20" ht="18" customHeight="1" x14ac:dyDescent="0.15">
      <c r="A7" s="446" t="s">
        <v>488</v>
      </c>
      <c r="B7" s="138" t="s">
        <v>198</v>
      </c>
      <c r="C7" s="166">
        <v>6350</v>
      </c>
      <c r="D7" s="165"/>
      <c r="E7" s="138" t="s">
        <v>470</v>
      </c>
      <c r="F7" s="166">
        <v>1950</v>
      </c>
      <c r="G7" s="165"/>
      <c r="H7" s="138" t="s">
        <v>300</v>
      </c>
      <c r="I7" s="166">
        <v>350</v>
      </c>
      <c r="J7" s="165"/>
      <c r="K7" s="138" t="s">
        <v>198</v>
      </c>
      <c r="L7" s="247" t="s">
        <v>309</v>
      </c>
      <c r="M7" s="181"/>
      <c r="N7" s="6"/>
      <c r="O7" s="177"/>
      <c r="P7" s="175"/>
      <c r="Q7" s="138" t="s">
        <v>199</v>
      </c>
      <c r="R7" s="166">
        <v>200</v>
      </c>
      <c r="S7" s="183"/>
      <c r="T7" s="2"/>
    </row>
    <row r="8" spans="1:20" ht="18" customHeight="1" x14ac:dyDescent="0.15">
      <c r="A8" s="446"/>
      <c r="B8" s="138" t="s">
        <v>246</v>
      </c>
      <c r="C8" s="166">
        <v>1300</v>
      </c>
      <c r="D8" s="165"/>
      <c r="E8" s="138" t="s">
        <v>471</v>
      </c>
      <c r="F8" s="166">
        <v>650</v>
      </c>
      <c r="G8" s="165"/>
      <c r="H8" s="138" t="s">
        <v>301</v>
      </c>
      <c r="I8" s="166">
        <v>650</v>
      </c>
      <c r="J8" s="165"/>
      <c r="K8" s="138"/>
      <c r="L8" s="166"/>
      <c r="M8" s="181"/>
      <c r="N8" s="6"/>
      <c r="O8" s="177"/>
      <c r="P8" s="175"/>
      <c r="Q8" s="138" t="s">
        <v>200</v>
      </c>
      <c r="R8" s="166">
        <v>50</v>
      </c>
      <c r="S8" s="183"/>
      <c r="T8" s="2"/>
    </row>
    <row r="9" spans="1:20" ht="18" customHeight="1" x14ac:dyDescent="0.15">
      <c r="A9" s="446"/>
      <c r="B9" s="138" t="s">
        <v>201</v>
      </c>
      <c r="C9" s="166">
        <v>1200</v>
      </c>
      <c r="D9" s="165"/>
      <c r="E9" s="138"/>
      <c r="F9" s="166"/>
      <c r="G9" s="181"/>
      <c r="H9" s="138"/>
      <c r="I9" s="166"/>
      <c r="J9" s="181"/>
      <c r="K9" s="138"/>
      <c r="L9" s="166"/>
      <c r="M9" s="181"/>
      <c r="N9" s="6"/>
      <c r="O9" s="177"/>
      <c r="P9" s="175"/>
      <c r="Q9" s="151" t="s">
        <v>202</v>
      </c>
      <c r="R9" s="166">
        <v>100</v>
      </c>
      <c r="S9" s="183"/>
      <c r="T9" s="2"/>
    </row>
    <row r="10" spans="1:20" ht="18" customHeight="1" x14ac:dyDescent="0.15">
      <c r="A10" s="446"/>
      <c r="B10" s="138"/>
      <c r="C10" s="166"/>
      <c r="D10" s="181"/>
      <c r="E10" s="138"/>
      <c r="F10" s="166"/>
      <c r="G10" s="181"/>
      <c r="H10" s="138"/>
      <c r="I10" s="166"/>
      <c r="J10" s="181"/>
      <c r="K10" s="138"/>
      <c r="L10" s="166"/>
      <c r="M10" s="181"/>
      <c r="N10" s="6"/>
      <c r="O10" s="177"/>
      <c r="P10" s="175"/>
      <c r="Q10" s="151" t="s">
        <v>498</v>
      </c>
      <c r="R10" s="166">
        <v>400</v>
      </c>
      <c r="S10" s="183"/>
      <c r="T10" s="2"/>
    </row>
    <row r="11" spans="1:20" ht="18" customHeight="1" x14ac:dyDescent="0.15">
      <c r="A11" s="446"/>
      <c r="B11" s="138" t="s">
        <v>549</v>
      </c>
      <c r="C11" s="166">
        <v>1400</v>
      </c>
      <c r="D11" s="165"/>
      <c r="E11" s="138" t="s">
        <v>203</v>
      </c>
      <c r="F11" s="166">
        <v>600</v>
      </c>
      <c r="G11" s="165"/>
      <c r="H11" s="138"/>
      <c r="I11" s="166"/>
      <c r="J11" s="181"/>
      <c r="K11" s="138"/>
      <c r="L11" s="166"/>
      <c r="M11" s="181"/>
      <c r="N11" s="6"/>
      <c r="O11" s="177"/>
      <c r="P11" s="175"/>
      <c r="Q11" s="138" t="s">
        <v>204</v>
      </c>
      <c r="R11" s="166">
        <v>50</v>
      </c>
      <c r="S11" s="183"/>
      <c r="T11" s="2"/>
    </row>
    <row r="12" spans="1:20" ht="18" customHeight="1" x14ac:dyDescent="0.15">
      <c r="A12" s="446"/>
      <c r="B12" s="138" t="s">
        <v>550</v>
      </c>
      <c r="C12" s="166">
        <v>1850</v>
      </c>
      <c r="D12" s="165"/>
      <c r="E12" s="138"/>
      <c r="F12" s="166"/>
      <c r="G12" s="181"/>
      <c r="H12" s="138"/>
      <c r="I12" s="166"/>
      <c r="J12" s="181"/>
      <c r="K12" s="138"/>
      <c r="L12" s="166"/>
      <c r="M12" s="181"/>
      <c r="N12" s="6"/>
      <c r="O12" s="177"/>
      <c r="P12" s="175"/>
      <c r="Q12" s="121"/>
      <c r="R12" s="166"/>
      <c r="S12" s="212"/>
      <c r="T12" s="2"/>
    </row>
    <row r="13" spans="1:20" ht="18" customHeight="1" x14ac:dyDescent="0.15">
      <c r="A13" s="446"/>
      <c r="B13" s="138" t="s">
        <v>247</v>
      </c>
      <c r="C13" s="247" t="s">
        <v>548</v>
      </c>
      <c r="D13" s="181"/>
      <c r="E13" s="138"/>
      <c r="F13" s="166"/>
      <c r="G13" s="181"/>
      <c r="H13" s="138"/>
      <c r="I13" s="166"/>
      <c r="J13" s="181"/>
      <c r="K13" s="138"/>
      <c r="L13" s="166"/>
      <c r="M13" s="181"/>
      <c r="N13" s="6"/>
      <c r="O13" s="177"/>
      <c r="P13" s="175"/>
      <c r="Q13" s="8"/>
      <c r="R13" s="166"/>
      <c r="S13" s="212"/>
      <c r="T13" s="2"/>
    </row>
    <row r="14" spans="1:20" ht="18" customHeight="1" x14ac:dyDescent="0.15">
      <c r="A14" s="446"/>
      <c r="B14" s="138" t="s">
        <v>248</v>
      </c>
      <c r="C14" s="247" t="s">
        <v>548</v>
      </c>
      <c r="D14" s="181"/>
      <c r="E14" s="138"/>
      <c r="F14" s="166"/>
      <c r="G14" s="181"/>
      <c r="H14" s="138"/>
      <c r="I14" s="166"/>
      <c r="J14" s="181"/>
      <c r="K14" s="138"/>
      <c r="L14" s="166"/>
      <c r="M14" s="181"/>
      <c r="N14" s="6"/>
      <c r="O14" s="177"/>
      <c r="P14" s="175"/>
      <c r="Q14" s="8"/>
      <c r="R14" s="166"/>
      <c r="S14" s="212"/>
      <c r="T14" s="2"/>
    </row>
    <row r="15" spans="1:20" ht="18" customHeight="1" x14ac:dyDescent="0.15">
      <c r="A15" s="446"/>
      <c r="B15" s="138"/>
      <c r="C15" s="166"/>
      <c r="D15" s="181"/>
      <c r="E15" s="138"/>
      <c r="F15" s="166"/>
      <c r="G15" s="181"/>
      <c r="H15" s="138"/>
      <c r="I15" s="166"/>
      <c r="J15" s="181"/>
      <c r="K15" s="138"/>
      <c r="L15" s="166"/>
      <c r="M15" s="181"/>
      <c r="N15" s="6"/>
      <c r="O15" s="177"/>
      <c r="P15" s="175"/>
      <c r="Q15" s="8"/>
      <c r="R15" s="166"/>
      <c r="S15" s="212"/>
      <c r="T15" s="2"/>
    </row>
    <row r="16" spans="1:20" ht="18" customHeight="1" x14ac:dyDescent="0.15">
      <c r="A16" s="441" t="s">
        <v>660</v>
      </c>
      <c r="B16" s="138"/>
      <c r="C16" s="166"/>
      <c r="D16" s="181"/>
      <c r="E16" s="138"/>
      <c r="F16" s="166"/>
      <c r="G16" s="181"/>
      <c r="H16" s="138"/>
      <c r="I16" s="166"/>
      <c r="J16" s="181"/>
      <c r="K16" s="138"/>
      <c r="L16" s="166"/>
      <c r="M16" s="181"/>
      <c r="N16" s="6"/>
      <c r="O16" s="177"/>
      <c r="P16" s="175"/>
      <c r="Q16" s="8"/>
      <c r="R16" s="166"/>
      <c r="S16" s="212"/>
      <c r="T16" s="2"/>
    </row>
    <row r="17" spans="1:20" ht="18" customHeight="1" x14ac:dyDescent="0.15">
      <c r="A17" s="441"/>
      <c r="B17" s="138"/>
      <c r="C17" s="166"/>
      <c r="D17" s="181"/>
      <c r="E17" s="138"/>
      <c r="F17" s="166"/>
      <c r="G17" s="181"/>
      <c r="H17" s="138"/>
      <c r="I17" s="166"/>
      <c r="J17" s="181"/>
      <c r="K17" s="138"/>
      <c r="L17" s="166"/>
      <c r="M17" s="181"/>
      <c r="N17" s="6"/>
      <c r="O17" s="177"/>
      <c r="P17" s="175"/>
      <c r="Q17" s="8"/>
      <c r="R17" s="166"/>
      <c r="S17" s="212"/>
      <c r="T17" s="2"/>
    </row>
    <row r="18" spans="1:20" ht="18" customHeight="1" thickBot="1" x14ac:dyDescent="0.2">
      <c r="A18" s="442"/>
      <c r="B18" s="138"/>
      <c r="C18" s="166"/>
      <c r="D18" s="181"/>
      <c r="E18" s="138"/>
      <c r="F18" s="166"/>
      <c r="G18" s="181"/>
      <c r="H18" s="138"/>
      <c r="I18" s="166"/>
      <c r="J18" s="181"/>
      <c r="K18" s="138"/>
      <c r="L18" s="166"/>
      <c r="M18" s="181"/>
      <c r="N18" s="6"/>
      <c r="O18" s="177"/>
      <c r="P18" s="175"/>
      <c r="Q18" s="8"/>
      <c r="R18" s="166"/>
      <c r="S18" s="212"/>
      <c r="T18" s="2"/>
    </row>
    <row r="19" spans="1:20" s="153" customFormat="1" ht="18" customHeight="1" thickTop="1" x14ac:dyDescent="0.15">
      <c r="A19" s="281">
        <f>SUM(C19+F19+I19+L19+O19+R19)</f>
        <v>17100</v>
      </c>
      <c r="B19" s="282" t="s">
        <v>95</v>
      </c>
      <c r="C19" s="283">
        <f>SUM(C7:C18)</f>
        <v>12100</v>
      </c>
      <c r="D19" s="284">
        <f>SUM(D7:D17)</f>
        <v>0</v>
      </c>
      <c r="E19" s="285" t="s">
        <v>316</v>
      </c>
      <c r="F19" s="283">
        <f>SUM(F7:F18)</f>
        <v>3200</v>
      </c>
      <c r="G19" s="286">
        <f>SUM(G7:G17)</f>
        <v>0</v>
      </c>
      <c r="H19" s="282" t="s">
        <v>316</v>
      </c>
      <c r="I19" s="283">
        <f>SUM(I7:I18)</f>
        <v>1000</v>
      </c>
      <c r="J19" s="284">
        <f>SUM(J7:J17)</f>
        <v>0</v>
      </c>
      <c r="K19" s="287" t="s">
        <v>239</v>
      </c>
      <c r="L19" s="283">
        <f>SUM(L7:L18)</f>
        <v>0</v>
      </c>
      <c r="M19" s="286">
        <f>SUM(M7:M17)</f>
        <v>0</v>
      </c>
      <c r="N19" s="288"/>
      <c r="O19" s="283"/>
      <c r="P19" s="284"/>
      <c r="Q19" s="287" t="s">
        <v>239</v>
      </c>
      <c r="R19" s="283">
        <f>SUM(R7:R18)</f>
        <v>800</v>
      </c>
      <c r="S19" s="286">
        <f>SUM(S7:S17)</f>
        <v>0</v>
      </c>
      <c r="T19" s="154"/>
    </row>
    <row r="20" spans="1:20" ht="18" customHeight="1" x14ac:dyDescent="0.15">
      <c r="A20" s="446" t="s">
        <v>323</v>
      </c>
      <c r="B20" s="138" t="s">
        <v>205</v>
      </c>
      <c r="C20" s="166">
        <v>3500</v>
      </c>
      <c r="D20" s="165"/>
      <c r="E20" s="138" t="s">
        <v>472</v>
      </c>
      <c r="F20" s="166">
        <v>1300</v>
      </c>
      <c r="G20" s="165"/>
      <c r="H20" s="138" t="s">
        <v>646</v>
      </c>
      <c r="I20" s="166">
        <v>300</v>
      </c>
      <c r="J20" s="165"/>
      <c r="K20" s="8"/>
      <c r="L20" s="166"/>
      <c r="M20" s="180"/>
      <c r="N20" s="6"/>
      <c r="O20" s="177"/>
      <c r="P20" s="175"/>
      <c r="Q20" s="138" t="s">
        <v>644</v>
      </c>
      <c r="R20" s="166">
        <v>250</v>
      </c>
      <c r="S20" s="183"/>
      <c r="T20" s="2"/>
    </row>
    <row r="21" spans="1:20" ht="18" customHeight="1" x14ac:dyDescent="0.15">
      <c r="A21" s="446"/>
      <c r="B21" s="138"/>
      <c r="C21" s="166"/>
      <c r="D21" s="181"/>
      <c r="E21" s="138" t="s">
        <v>473</v>
      </c>
      <c r="F21" s="166">
        <v>800</v>
      </c>
      <c r="G21" s="165"/>
      <c r="H21" s="138"/>
      <c r="I21" s="166"/>
      <c r="J21" s="181"/>
      <c r="K21" s="8"/>
      <c r="L21" s="166"/>
      <c r="M21" s="180"/>
      <c r="N21" s="6"/>
      <c r="O21" s="177"/>
      <c r="P21" s="175"/>
      <c r="Q21" s="121"/>
      <c r="R21" s="166"/>
      <c r="S21" s="212"/>
      <c r="T21" s="2"/>
    </row>
    <row r="22" spans="1:20" ht="25.5" customHeight="1" x14ac:dyDescent="0.15">
      <c r="A22" s="446"/>
      <c r="B22" s="88" t="s">
        <v>547</v>
      </c>
      <c r="C22" s="166">
        <v>2150</v>
      </c>
      <c r="D22" s="165"/>
      <c r="E22" s="138"/>
      <c r="F22" s="166"/>
      <c r="G22" s="181"/>
      <c r="H22" s="313" t="s">
        <v>647</v>
      </c>
      <c r="I22" s="166">
        <v>250</v>
      </c>
      <c r="J22" s="165"/>
      <c r="K22" s="8"/>
      <c r="L22" s="166"/>
      <c r="M22" s="180"/>
      <c r="N22" s="6"/>
      <c r="O22" s="177"/>
      <c r="P22" s="175"/>
      <c r="Q22" s="88" t="s">
        <v>649</v>
      </c>
      <c r="R22" s="166">
        <v>150</v>
      </c>
      <c r="S22" s="183"/>
      <c r="T22" s="2"/>
    </row>
    <row r="23" spans="1:20" ht="18" customHeight="1" x14ac:dyDescent="0.15">
      <c r="A23" s="446"/>
      <c r="B23" s="138" t="s">
        <v>206</v>
      </c>
      <c r="C23" s="166">
        <v>1350</v>
      </c>
      <c r="D23" s="165"/>
      <c r="E23" s="138"/>
      <c r="F23" s="166"/>
      <c r="G23" s="181"/>
      <c r="H23" s="138" t="s">
        <v>648</v>
      </c>
      <c r="I23" s="166">
        <v>250</v>
      </c>
      <c r="J23" s="165"/>
      <c r="K23" s="8"/>
      <c r="L23" s="166"/>
      <c r="M23" s="180"/>
      <c r="N23" s="6"/>
      <c r="O23" s="177"/>
      <c r="P23" s="175"/>
      <c r="Q23" s="138" t="s">
        <v>645</v>
      </c>
      <c r="R23" s="166">
        <v>50</v>
      </c>
      <c r="S23" s="183"/>
      <c r="T23" s="2"/>
    </row>
    <row r="24" spans="1:20" ht="18" customHeight="1" x14ac:dyDescent="0.15">
      <c r="A24" s="446"/>
      <c r="B24" s="138" t="s">
        <v>207</v>
      </c>
      <c r="C24" s="247" t="s">
        <v>610</v>
      </c>
      <c r="D24" s="181"/>
      <c r="E24" s="138"/>
      <c r="F24" s="166"/>
      <c r="G24" s="181"/>
      <c r="H24" s="138"/>
      <c r="I24" s="166"/>
      <c r="J24" s="181"/>
      <c r="K24" s="8"/>
      <c r="L24" s="166"/>
      <c r="M24" s="180"/>
      <c r="N24" s="6"/>
      <c r="O24" s="177"/>
      <c r="P24" s="175"/>
      <c r="Q24" s="121"/>
      <c r="R24" s="166"/>
      <c r="S24" s="212"/>
      <c r="T24" s="2"/>
    </row>
    <row r="25" spans="1:20" ht="18" customHeight="1" x14ac:dyDescent="0.15">
      <c r="A25" s="446"/>
      <c r="B25" s="138" t="s">
        <v>611</v>
      </c>
      <c r="C25" s="166">
        <v>1200</v>
      </c>
      <c r="D25" s="165"/>
      <c r="E25" s="138" t="s">
        <v>474</v>
      </c>
      <c r="F25" s="166">
        <v>100</v>
      </c>
      <c r="G25" s="165"/>
      <c r="H25" s="476" t="s">
        <v>650</v>
      </c>
      <c r="I25" s="477"/>
      <c r="J25" s="196"/>
      <c r="K25" s="8"/>
      <c r="L25" s="166"/>
      <c r="M25" s="180"/>
      <c r="N25" s="6"/>
      <c r="O25" s="177"/>
      <c r="P25" s="175"/>
      <c r="Q25" s="8"/>
      <c r="R25" s="166"/>
      <c r="S25" s="212"/>
      <c r="T25" s="2"/>
    </row>
    <row r="26" spans="1:20" ht="18" customHeight="1" x14ac:dyDescent="0.15">
      <c r="A26" s="446"/>
      <c r="B26" s="88"/>
      <c r="C26" s="194"/>
      <c r="D26" s="241"/>
      <c r="E26" s="89"/>
      <c r="F26" s="197"/>
      <c r="G26" s="198"/>
      <c r="H26" s="476" t="s">
        <v>651</v>
      </c>
      <c r="I26" s="478"/>
      <c r="J26" s="196"/>
      <c r="K26" s="8"/>
      <c r="L26" s="166"/>
      <c r="M26" s="180"/>
      <c r="N26" s="6"/>
      <c r="O26" s="177"/>
      <c r="P26" s="175"/>
      <c r="Q26" s="8"/>
      <c r="R26" s="166"/>
      <c r="S26" s="212"/>
      <c r="T26" s="2"/>
    </row>
    <row r="27" spans="1:20" ht="18" customHeight="1" x14ac:dyDescent="0.15">
      <c r="A27" s="441" t="s">
        <v>660</v>
      </c>
      <c r="B27" s="88"/>
      <c r="C27" s="194"/>
      <c r="D27" s="241"/>
      <c r="E27" s="89"/>
      <c r="F27" s="197"/>
      <c r="G27" s="198"/>
      <c r="H27" s="11"/>
      <c r="I27" s="177"/>
      <c r="J27" s="196"/>
      <c r="K27" s="8"/>
      <c r="L27" s="166"/>
      <c r="M27" s="180"/>
      <c r="N27" s="6"/>
      <c r="O27" s="177"/>
      <c r="P27" s="175"/>
      <c r="Q27" s="8"/>
      <c r="R27" s="166"/>
      <c r="S27" s="212"/>
      <c r="T27" s="2"/>
    </row>
    <row r="28" spans="1:20" ht="18" customHeight="1" x14ac:dyDescent="0.15">
      <c r="A28" s="441"/>
      <c r="B28" s="88"/>
      <c r="C28" s="194"/>
      <c r="D28" s="241"/>
      <c r="E28" s="89"/>
      <c r="F28" s="197"/>
      <c r="G28" s="198"/>
      <c r="H28" s="11"/>
      <c r="I28" s="177"/>
      <c r="J28" s="196"/>
      <c r="K28" s="8"/>
      <c r="L28" s="166"/>
      <c r="M28" s="180"/>
      <c r="N28" s="6"/>
      <c r="O28" s="177"/>
      <c r="P28" s="175"/>
      <c r="Q28" s="8"/>
      <c r="R28" s="166"/>
      <c r="S28" s="212"/>
      <c r="T28" s="2"/>
    </row>
    <row r="29" spans="1:20" ht="18" customHeight="1" thickBot="1" x14ac:dyDescent="0.2">
      <c r="A29" s="442"/>
      <c r="B29" s="6"/>
      <c r="C29" s="166"/>
      <c r="D29" s="175"/>
      <c r="E29" s="53"/>
      <c r="F29" s="209"/>
      <c r="G29" s="170"/>
      <c r="H29" s="11"/>
      <c r="I29" s="177"/>
      <c r="J29" s="175"/>
      <c r="K29" s="8"/>
      <c r="L29" s="166"/>
      <c r="M29" s="180"/>
      <c r="N29" s="6"/>
      <c r="O29" s="177"/>
      <c r="P29" s="175"/>
      <c r="Q29" s="8"/>
      <c r="R29" s="166"/>
      <c r="S29" s="193"/>
      <c r="T29" s="2"/>
    </row>
    <row r="30" spans="1:20" s="153" customFormat="1" ht="18" customHeight="1" thickTop="1" x14ac:dyDescent="0.15">
      <c r="A30" s="281">
        <f>SUM(C30+F30+I30+L30+O30+R30)</f>
        <v>11650</v>
      </c>
      <c r="B30" s="282" t="s">
        <v>95</v>
      </c>
      <c r="C30" s="283">
        <f>SUM(C20:C28)</f>
        <v>8200</v>
      </c>
      <c r="D30" s="284">
        <f>SUM(D20:D28)</f>
        <v>0</v>
      </c>
      <c r="E30" s="285" t="s">
        <v>316</v>
      </c>
      <c r="F30" s="283">
        <f>SUM(F20:F28)</f>
        <v>2200</v>
      </c>
      <c r="G30" s="286">
        <f>SUM(G20:G28)</f>
        <v>0</v>
      </c>
      <c r="H30" s="282" t="s">
        <v>316</v>
      </c>
      <c r="I30" s="283">
        <f>SUM(I20:I28)</f>
        <v>800</v>
      </c>
      <c r="J30" s="284">
        <f>SUM(J20:J28)</f>
        <v>0</v>
      </c>
      <c r="K30" s="287"/>
      <c r="L30" s="283"/>
      <c r="M30" s="286"/>
      <c r="N30" s="288"/>
      <c r="O30" s="283"/>
      <c r="P30" s="284"/>
      <c r="Q30" s="287" t="s">
        <v>239</v>
      </c>
      <c r="R30" s="283">
        <f>SUM(R20:R28)</f>
        <v>450</v>
      </c>
      <c r="S30" s="286">
        <f>SUM(S20:S28)</f>
        <v>0</v>
      </c>
      <c r="T30" s="154"/>
    </row>
    <row r="31" spans="1:20" ht="18" customHeight="1" x14ac:dyDescent="0.15">
      <c r="A31" s="475" t="s">
        <v>322</v>
      </c>
      <c r="B31" s="138" t="s">
        <v>215</v>
      </c>
      <c r="C31" s="166">
        <v>750</v>
      </c>
      <c r="D31" s="165"/>
      <c r="E31" s="138" t="s">
        <v>215</v>
      </c>
      <c r="F31" s="166">
        <v>100</v>
      </c>
      <c r="G31" s="165"/>
      <c r="H31" s="11"/>
      <c r="I31" s="177"/>
      <c r="J31" s="196"/>
      <c r="K31" s="8"/>
      <c r="L31" s="166"/>
      <c r="M31" s="180"/>
      <c r="N31" s="138" t="s">
        <v>215</v>
      </c>
      <c r="O31" s="166">
        <v>50</v>
      </c>
      <c r="P31" s="165"/>
      <c r="Q31" s="8"/>
      <c r="R31" s="166"/>
      <c r="S31" s="212"/>
      <c r="T31" s="2"/>
    </row>
    <row r="32" spans="1:20" ht="18" customHeight="1" x14ac:dyDescent="0.15">
      <c r="A32" s="475"/>
      <c r="B32" s="138" t="s">
        <v>216</v>
      </c>
      <c r="C32" s="166">
        <v>2100</v>
      </c>
      <c r="D32" s="165"/>
      <c r="E32" s="138" t="s">
        <v>216</v>
      </c>
      <c r="F32" s="166">
        <v>650</v>
      </c>
      <c r="G32" s="165"/>
      <c r="H32" s="11"/>
      <c r="I32" s="177"/>
      <c r="J32" s="196"/>
      <c r="K32" s="8"/>
      <c r="L32" s="166"/>
      <c r="M32" s="180"/>
      <c r="N32" s="6"/>
      <c r="O32" s="177"/>
      <c r="P32" s="175"/>
      <c r="Q32" s="138" t="s">
        <v>217</v>
      </c>
      <c r="R32" s="166">
        <v>150</v>
      </c>
      <c r="S32" s="183"/>
      <c r="T32" s="2"/>
    </row>
    <row r="33" spans="1:20" ht="18" customHeight="1" x14ac:dyDescent="0.15">
      <c r="A33" s="475"/>
      <c r="B33" s="138"/>
      <c r="C33" s="166"/>
      <c r="D33" s="181"/>
      <c r="E33" s="138"/>
      <c r="F33" s="166"/>
      <c r="G33" s="181"/>
      <c r="H33" s="11"/>
      <c r="I33" s="177"/>
      <c r="J33" s="175"/>
      <c r="K33" s="8"/>
      <c r="L33" s="166"/>
      <c r="M33" s="180"/>
      <c r="N33" s="6"/>
      <c r="O33" s="177"/>
      <c r="P33" s="175"/>
      <c r="Q33" s="8"/>
      <c r="R33" s="166"/>
      <c r="S33" s="180"/>
      <c r="T33" s="2"/>
    </row>
    <row r="34" spans="1:20" ht="18" customHeight="1" x14ac:dyDescent="0.15">
      <c r="A34" s="475"/>
      <c r="B34" s="6"/>
      <c r="C34" s="166"/>
      <c r="D34" s="175"/>
      <c r="E34" s="138"/>
      <c r="F34" s="166"/>
      <c r="G34" s="181"/>
      <c r="H34" s="11"/>
      <c r="I34" s="177"/>
      <c r="J34" s="175"/>
      <c r="K34" s="8"/>
      <c r="L34" s="166"/>
      <c r="M34" s="180"/>
      <c r="N34" s="6"/>
      <c r="O34" s="177"/>
      <c r="P34" s="175"/>
      <c r="Q34" s="8"/>
      <c r="R34" s="166"/>
      <c r="S34" s="180"/>
      <c r="T34" s="2"/>
    </row>
    <row r="35" spans="1:20" ht="18" customHeight="1" x14ac:dyDescent="0.15">
      <c r="A35" s="475"/>
      <c r="B35" s="6"/>
      <c r="C35" s="166"/>
      <c r="D35" s="175"/>
      <c r="E35" s="53"/>
      <c r="F35" s="209"/>
      <c r="G35" s="170"/>
      <c r="H35" s="11"/>
      <c r="I35" s="177"/>
      <c r="J35" s="175"/>
      <c r="K35" s="8"/>
      <c r="L35" s="166"/>
      <c r="M35" s="180"/>
      <c r="N35" s="6"/>
      <c r="O35" s="177"/>
      <c r="P35" s="175"/>
      <c r="Q35" s="8"/>
      <c r="R35" s="166"/>
      <c r="S35" s="180"/>
      <c r="T35" s="2"/>
    </row>
    <row r="36" spans="1:20" ht="18" customHeight="1" x14ac:dyDescent="0.15">
      <c r="A36" s="475"/>
      <c r="B36" s="3"/>
      <c r="C36" s="164"/>
      <c r="D36" s="181"/>
      <c r="E36" s="52"/>
      <c r="F36" s="210"/>
      <c r="G36" s="211"/>
      <c r="H36" s="14"/>
      <c r="I36" s="176"/>
      <c r="J36" s="181"/>
      <c r="K36" s="5"/>
      <c r="L36" s="164"/>
      <c r="M36" s="193"/>
      <c r="N36" s="3"/>
      <c r="O36" s="176"/>
      <c r="P36" s="181"/>
      <c r="Q36" s="5"/>
      <c r="R36" s="164"/>
      <c r="S36" s="193"/>
      <c r="T36" s="2"/>
    </row>
    <row r="37" spans="1:20" ht="18" customHeight="1" x14ac:dyDescent="0.15">
      <c r="A37" s="470" t="s">
        <v>662</v>
      </c>
      <c r="B37" s="6"/>
      <c r="C37" s="166"/>
      <c r="D37" s="175"/>
      <c r="E37" s="53"/>
      <c r="F37" s="209"/>
      <c r="G37" s="170"/>
      <c r="H37" s="11"/>
      <c r="I37" s="177"/>
      <c r="J37" s="175"/>
      <c r="K37" s="8"/>
      <c r="L37" s="166"/>
      <c r="M37" s="180"/>
      <c r="N37" s="6"/>
      <c r="O37" s="177"/>
      <c r="P37" s="175"/>
      <c r="Q37" s="8"/>
      <c r="R37" s="166"/>
      <c r="S37" s="180"/>
      <c r="T37" s="2"/>
    </row>
    <row r="38" spans="1:20" ht="18" customHeight="1" thickBot="1" x14ac:dyDescent="0.2">
      <c r="A38" s="470"/>
      <c r="B38" s="6"/>
      <c r="C38" s="166"/>
      <c r="D38" s="175"/>
      <c r="E38" s="53"/>
      <c r="F38" s="209"/>
      <c r="G38" s="170"/>
      <c r="H38" s="11"/>
      <c r="I38" s="177"/>
      <c r="J38" s="175"/>
      <c r="K38" s="8"/>
      <c r="L38" s="166"/>
      <c r="M38" s="180"/>
      <c r="N38" s="6"/>
      <c r="O38" s="177"/>
      <c r="P38" s="175"/>
      <c r="Q38" s="8"/>
      <c r="R38" s="166"/>
      <c r="S38" s="180"/>
      <c r="T38" s="2"/>
    </row>
    <row r="39" spans="1:20" s="153" customFormat="1" ht="18" customHeight="1" thickTop="1" x14ac:dyDescent="0.15">
      <c r="A39" s="281">
        <f>SUM(C39+F39+I39+L39+O39+R39)</f>
        <v>3800</v>
      </c>
      <c r="B39" s="282" t="s">
        <v>95</v>
      </c>
      <c r="C39" s="283">
        <f>SUM(C31:C38)</f>
        <v>2850</v>
      </c>
      <c r="D39" s="284">
        <f>SUM(D31:D38)</f>
        <v>0</v>
      </c>
      <c r="E39" s="285" t="s">
        <v>95</v>
      </c>
      <c r="F39" s="283">
        <f>SUM(F31:F38)</f>
        <v>750</v>
      </c>
      <c r="G39" s="286">
        <f>SUM(G31:G38)</f>
        <v>0</v>
      </c>
      <c r="H39" s="282" t="s">
        <v>95</v>
      </c>
      <c r="I39" s="283">
        <f>SUM(I32:I38)</f>
        <v>0</v>
      </c>
      <c r="J39" s="284">
        <f>SUM(J32:J38)</f>
        <v>0</v>
      </c>
      <c r="K39" s="287" t="s">
        <v>95</v>
      </c>
      <c r="L39" s="283">
        <f>SUM(L32:L38)</f>
        <v>0</v>
      </c>
      <c r="M39" s="286">
        <f>SUM(M32:M38)</f>
        <v>0</v>
      </c>
      <c r="N39" s="288" t="s">
        <v>95</v>
      </c>
      <c r="O39" s="283">
        <f>SUM(O31:O38)</f>
        <v>50</v>
      </c>
      <c r="P39" s="284">
        <f>SUM(P31:P38)</f>
        <v>0</v>
      </c>
      <c r="Q39" s="287" t="s">
        <v>95</v>
      </c>
      <c r="R39" s="283">
        <f>SUM(R32:R38)</f>
        <v>150</v>
      </c>
      <c r="S39" s="286">
        <f>SUM(S32:S38)</f>
        <v>0</v>
      </c>
      <c r="T39" s="154"/>
    </row>
    <row r="40" spans="1:20" ht="18" customHeight="1" x14ac:dyDescent="0.15">
      <c r="A40" s="27"/>
      <c r="B40" s="6"/>
      <c r="C40" s="166"/>
      <c r="D40" s="175"/>
      <c r="E40" s="61"/>
      <c r="F40" s="172"/>
      <c r="G40" s="171"/>
      <c r="H40" s="11"/>
      <c r="I40" s="177"/>
      <c r="J40" s="175"/>
      <c r="K40" s="8"/>
      <c r="L40" s="166"/>
      <c r="M40" s="180"/>
      <c r="N40" s="6"/>
      <c r="O40" s="177"/>
      <c r="P40" s="175"/>
      <c r="Q40" s="8"/>
      <c r="R40" s="166"/>
      <c r="S40" s="180"/>
      <c r="T40" s="2"/>
    </row>
    <row r="41" spans="1:20" ht="18" customHeight="1" x14ac:dyDescent="0.15">
      <c r="A41" s="22"/>
      <c r="B41" s="6"/>
      <c r="C41" s="166"/>
      <c r="D41" s="175"/>
      <c r="E41" s="54"/>
      <c r="F41" s="172"/>
      <c r="G41" s="171"/>
      <c r="H41" s="11"/>
      <c r="I41" s="177"/>
      <c r="J41" s="175"/>
      <c r="K41" s="8"/>
      <c r="L41" s="166"/>
      <c r="M41" s="180"/>
      <c r="N41" s="6"/>
      <c r="O41" s="177"/>
      <c r="P41" s="175"/>
      <c r="Q41" s="8"/>
      <c r="R41" s="166"/>
      <c r="S41" s="180"/>
      <c r="T41" s="2"/>
    </row>
    <row r="42" spans="1:20" ht="18" customHeight="1" x14ac:dyDescent="0.15">
      <c r="A42" s="22"/>
      <c r="B42" s="6"/>
      <c r="C42" s="166"/>
      <c r="D42" s="175"/>
      <c r="E42" s="54"/>
      <c r="F42" s="172"/>
      <c r="G42" s="171"/>
      <c r="H42" s="11"/>
      <c r="I42" s="177"/>
      <c r="J42" s="175"/>
      <c r="K42" s="8"/>
      <c r="L42" s="166"/>
      <c r="M42" s="180"/>
      <c r="N42" s="6"/>
      <c r="O42" s="177"/>
      <c r="P42" s="175"/>
      <c r="Q42" s="8"/>
      <c r="R42" s="166"/>
      <c r="S42" s="180"/>
      <c r="T42" s="2"/>
    </row>
    <row r="43" spans="1:20" ht="18" customHeight="1" x14ac:dyDescent="0.15">
      <c r="A43" s="22"/>
      <c r="B43" s="6"/>
      <c r="C43" s="166"/>
      <c r="D43" s="175"/>
      <c r="E43" s="54"/>
      <c r="F43" s="172"/>
      <c r="G43" s="171"/>
      <c r="H43" s="11"/>
      <c r="I43" s="177"/>
      <c r="J43" s="175"/>
      <c r="K43" s="8"/>
      <c r="L43" s="166"/>
      <c r="M43" s="180"/>
      <c r="N43" s="6"/>
      <c r="O43" s="177"/>
      <c r="P43" s="175"/>
      <c r="Q43" s="8"/>
      <c r="R43" s="166"/>
      <c r="S43" s="180"/>
      <c r="T43" s="2"/>
    </row>
    <row r="44" spans="1:20" ht="18" customHeight="1" thickBot="1" x14ac:dyDescent="0.2">
      <c r="A44" s="25"/>
      <c r="B44" s="6"/>
      <c r="C44" s="166"/>
      <c r="D44" s="175"/>
      <c r="E44" s="53"/>
      <c r="F44" s="172"/>
      <c r="G44" s="170"/>
      <c r="H44" s="11"/>
      <c r="I44" s="177"/>
      <c r="J44" s="175"/>
      <c r="K44" s="8"/>
      <c r="L44" s="166"/>
      <c r="M44" s="180"/>
      <c r="N44" s="6"/>
      <c r="O44" s="177"/>
      <c r="P44" s="175"/>
      <c r="Q44" s="8"/>
      <c r="R44" s="166"/>
      <c r="S44" s="180"/>
      <c r="T44" s="2"/>
    </row>
    <row r="45" spans="1:20" s="150" customFormat="1" ht="18" customHeight="1" thickTop="1" x14ac:dyDescent="0.15">
      <c r="A45" s="289">
        <f>SUM(C45+F45+I45+L45+O45+R45)</f>
        <v>32550</v>
      </c>
      <c r="B45" s="290" t="s">
        <v>95</v>
      </c>
      <c r="C45" s="291">
        <f>SUM(C39,C30,C19)</f>
        <v>23150</v>
      </c>
      <c r="D45" s="292">
        <f>SUM(D39,D30,D19)</f>
        <v>0</v>
      </c>
      <c r="E45" s="293" t="s">
        <v>95</v>
      </c>
      <c r="F45" s="291">
        <f>SUM(F39,F30,F19)</f>
        <v>6150</v>
      </c>
      <c r="G45" s="294">
        <f>SUM(G39,G30,G19)</f>
        <v>0</v>
      </c>
      <c r="H45" s="290" t="s">
        <v>95</v>
      </c>
      <c r="I45" s="291">
        <f>SUM(I39,I30,I19)</f>
        <v>1800</v>
      </c>
      <c r="J45" s="292">
        <f>SUM(J39,J30,J19)</f>
        <v>0</v>
      </c>
      <c r="K45" s="295" t="s">
        <v>95</v>
      </c>
      <c r="L45" s="291">
        <f>SUM(L39,L30,L19)</f>
        <v>0</v>
      </c>
      <c r="M45" s="294">
        <f>SUM(M39,M30,M19)</f>
        <v>0</v>
      </c>
      <c r="N45" s="296" t="s">
        <v>95</v>
      </c>
      <c r="O45" s="291">
        <f>SUM(O39,O30,O19)</f>
        <v>50</v>
      </c>
      <c r="P45" s="292">
        <f>SUM(P39,P30,P19)</f>
        <v>0</v>
      </c>
      <c r="Q45" s="295" t="s">
        <v>95</v>
      </c>
      <c r="R45" s="291">
        <f>SUM(R39,R30,R19)</f>
        <v>1400</v>
      </c>
      <c r="S45" s="294">
        <f>SUM(S39,S30,S19)</f>
        <v>0</v>
      </c>
      <c r="T45" s="149"/>
    </row>
    <row r="46" spans="1:20" ht="21" customHeight="1" x14ac:dyDescent="0.15">
      <c r="A46" s="2"/>
      <c r="B46" s="2"/>
      <c r="C46" s="2"/>
      <c r="D46" s="2"/>
      <c r="E46" s="2"/>
      <c r="F46" s="2"/>
      <c r="G46" s="2"/>
      <c r="H46" s="2"/>
      <c r="I46" s="2"/>
      <c r="J46" s="2"/>
      <c r="K46" s="2"/>
      <c r="L46" s="2"/>
      <c r="M46" s="2"/>
      <c r="N46" s="2"/>
      <c r="O46" s="2"/>
      <c r="P46" s="2"/>
      <c r="Q46" s="2"/>
      <c r="R46" s="2"/>
      <c r="S46" s="323" t="str">
        <f>市郡別!T42</f>
        <v>2024年6月現在</v>
      </c>
      <c r="T46" s="2"/>
    </row>
    <row r="47" spans="1:20" ht="21" customHeight="1" x14ac:dyDescent="0.15">
      <c r="A47" s="2"/>
      <c r="B47" s="2"/>
      <c r="C47" s="2"/>
      <c r="D47" s="259">
        <f>COUNTA(D7:D18,D20:D29,D31:D38,G11,G31:G38,M7,P31)</f>
        <v>0</v>
      </c>
      <c r="E47" s="2"/>
      <c r="F47" s="2"/>
      <c r="G47" s="2"/>
      <c r="H47" s="2"/>
      <c r="I47" s="2"/>
      <c r="J47" s="2"/>
      <c r="K47" s="2"/>
      <c r="L47" s="2"/>
      <c r="M47" s="2"/>
      <c r="N47" s="2"/>
      <c r="O47" s="2"/>
      <c r="P47" s="2"/>
      <c r="Q47" s="2"/>
      <c r="R47" s="2"/>
      <c r="S47" s="2"/>
      <c r="T47" s="2"/>
    </row>
    <row r="48" spans="1:20" ht="21" customHeight="1" x14ac:dyDescent="0.15">
      <c r="A48" s="2"/>
      <c r="B48" s="2"/>
      <c r="C48" s="2"/>
      <c r="D48" s="2"/>
      <c r="E48" s="2"/>
      <c r="F48" s="2"/>
      <c r="G48" s="2"/>
      <c r="H48" s="2"/>
      <c r="I48" s="2"/>
      <c r="J48" s="2"/>
      <c r="K48" s="2"/>
      <c r="L48" s="2"/>
      <c r="M48" s="2"/>
      <c r="N48" s="2"/>
      <c r="O48" s="2"/>
      <c r="P48" s="2"/>
      <c r="Q48" s="2"/>
      <c r="R48" s="2"/>
      <c r="S48" s="2"/>
      <c r="T48" s="2"/>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sheetData>
  <sheetProtection algorithmName="SHA-512" hashValue="SryhH1puCDXGExSkdlhW+dSU+5dDY1qHjvkG4mrAPT5SBS7Y5x5HWZwDrcVdMItedJRd6MAQ29ZuxSESsvQSNA==" saltValue="b4tSFNamv6xe2+attidd/A==" spinCount="100000" sheet="1" selectLockedCells="1"/>
  <mergeCells count="24">
    <mergeCell ref="A37:A38"/>
    <mergeCell ref="A20:A26"/>
    <mergeCell ref="A31:A36"/>
    <mergeCell ref="A7:A15"/>
    <mergeCell ref="K4:M4"/>
    <mergeCell ref="E4:G4"/>
    <mergeCell ref="H25:I25"/>
    <mergeCell ref="H26:I26"/>
    <mergeCell ref="E1:I1"/>
    <mergeCell ref="A27:A29"/>
    <mergeCell ref="A4:A5"/>
    <mergeCell ref="N4:P4"/>
    <mergeCell ref="A1:D1"/>
    <mergeCell ref="P1:S1"/>
    <mergeCell ref="E2:G2"/>
    <mergeCell ref="K1:O1"/>
    <mergeCell ref="A2:D2"/>
    <mergeCell ref="P2:S2"/>
    <mergeCell ref="H4:J4"/>
    <mergeCell ref="A16:A18"/>
    <mergeCell ref="B4:D4"/>
    <mergeCell ref="H2:I2"/>
    <mergeCell ref="Q4:S4"/>
    <mergeCell ref="K2:O2"/>
  </mergeCells>
  <phoneticPr fontId="3"/>
  <dataValidations count="2">
    <dataValidation type="decimal" operator="lessThanOrEqual" allowBlank="1" showInputMessage="1" showErrorMessage="1" error="部数を超えています" sqref="J26 G7:G8 G11 G19:G21 G25 P35:P39 G39 J35:J39 M35:M39 S34:S40 P31:P32 M31:M32 J31:J32 G31:G32 M29 M7:M22 J29 J22:J23 P29 P7:P21 D7:D44 J7:J20 S7:S32" xr:uid="{00000000-0002-0000-0600-000000000000}">
      <formula1>C7</formula1>
    </dataValidation>
    <dataValidation type="decimal" operator="lessThanOrEqual" allowBlank="1" showInputMessage="1" showErrorMessage="1" error="部数を超えています" sqref="G35:G38 P31 S32 G31:G32 D31:D32 S6:S14 J7:J8 G7:G18 D6:D14 M7 G29 J22:J23 D20:D25 G20:G27 J20 S20 S22:S23" xr:uid="{00000000-0002-0000-06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8" orientation="landscape" r:id="rId1"/>
  <headerFooter alignWithMargins="0">
    <oddHeader>&amp;C&amp;"ＭＳ Ｐゴシック,太字"岡 山 県　折 込 部 数 表</oddHeader>
    <oddFooter>&amp;R&amp;8株式会社 読宣WEST岡山支社TEL086(259)2555　FAX086(259)2552</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7"/>
    <pageSetUpPr fitToPage="1"/>
  </sheetPr>
  <dimension ref="A1:T113"/>
  <sheetViews>
    <sheetView showZeros="0" zoomScale="66" zoomScaleNormal="66" zoomScaleSheetLayoutView="80" workbookViewId="0">
      <selection activeCell="D6" sqref="D6"/>
    </sheetView>
  </sheetViews>
  <sheetFormatPr defaultRowHeight="11.25" x14ac:dyDescent="0.15"/>
  <cols>
    <col min="1" max="1" width="8.5" style="1" customWidth="1"/>
    <col min="2"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8" width="10.625" style="1" customWidth="1"/>
    <col min="19" max="19" width="11.625" style="1" customWidth="1"/>
    <col min="20" max="20" width="5" style="1" customWidth="1"/>
    <col min="21" max="16384" width="9" style="1"/>
  </cols>
  <sheetData>
    <row r="1" spans="1:20" ht="22.5" customHeight="1" x14ac:dyDescent="0.15">
      <c r="A1" s="434" t="s">
        <v>42</v>
      </c>
      <c r="B1" s="434"/>
      <c r="C1" s="434"/>
      <c r="D1" s="435"/>
      <c r="E1" s="440" t="s">
        <v>377</v>
      </c>
      <c r="F1" s="434"/>
      <c r="G1" s="434"/>
      <c r="H1" s="434"/>
      <c r="I1" s="435"/>
      <c r="J1" s="136" t="s">
        <v>390</v>
      </c>
      <c r="K1" s="424" t="s">
        <v>43</v>
      </c>
      <c r="L1" s="425"/>
      <c r="M1" s="425"/>
      <c r="N1" s="425"/>
      <c r="O1" s="438"/>
      <c r="P1" s="424" t="s">
        <v>391</v>
      </c>
      <c r="Q1" s="425"/>
      <c r="R1" s="425"/>
      <c r="S1" s="425"/>
      <c r="T1" s="2"/>
    </row>
    <row r="2" spans="1:20" ht="30" customHeight="1" x14ac:dyDescent="0.15">
      <c r="A2" s="436">
        <f>市郡別!A4</f>
        <v>0</v>
      </c>
      <c r="B2" s="436"/>
      <c r="C2" s="436"/>
      <c r="D2" s="437"/>
      <c r="E2" s="426">
        <f>SUM(D44,G44,J44,M44,P44,S44)</f>
        <v>0</v>
      </c>
      <c r="F2" s="427"/>
      <c r="G2" s="427"/>
      <c r="H2" s="428">
        <f>市郡別!T35</f>
        <v>0</v>
      </c>
      <c r="I2" s="429"/>
      <c r="J2" s="13" t="str">
        <f>市郡別!サイズ2</f>
        <v>-</v>
      </c>
      <c r="K2" s="430">
        <f>市郡別!K4</f>
        <v>0</v>
      </c>
      <c r="L2" s="431"/>
      <c r="M2" s="431"/>
      <c r="N2" s="431"/>
      <c r="O2" s="439"/>
      <c r="P2" s="430">
        <f>市郡別!N4</f>
        <v>0</v>
      </c>
      <c r="Q2" s="431"/>
      <c r="R2" s="431"/>
      <c r="S2" s="431"/>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32" t="s">
        <v>44</v>
      </c>
      <c r="B4" s="421" t="s">
        <v>53</v>
      </c>
      <c r="C4" s="422"/>
      <c r="D4" s="423"/>
      <c r="E4" s="421" t="s">
        <v>45</v>
      </c>
      <c r="F4" s="422"/>
      <c r="G4" s="423"/>
      <c r="H4" s="421" t="s">
        <v>46</v>
      </c>
      <c r="I4" s="422"/>
      <c r="J4" s="423"/>
      <c r="K4" s="421" t="s">
        <v>47</v>
      </c>
      <c r="L4" s="422"/>
      <c r="M4" s="423"/>
      <c r="N4" s="421" t="s">
        <v>405</v>
      </c>
      <c r="O4" s="422"/>
      <c r="P4" s="423"/>
      <c r="Q4" s="421" t="s">
        <v>49</v>
      </c>
      <c r="R4" s="422"/>
      <c r="S4" s="422"/>
      <c r="T4" s="2"/>
    </row>
    <row r="5" spans="1:20" ht="21.95" customHeight="1" x14ac:dyDescent="0.15">
      <c r="A5" s="433"/>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8" customHeight="1" x14ac:dyDescent="0.15">
      <c r="A6" s="472" t="s">
        <v>287</v>
      </c>
      <c r="B6" s="138" t="s">
        <v>208</v>
      </c>
      <c r="C6" s="166">
        <v>2800</v>
      </c>
      <c r="D6" s="165"/>
      <c r="E6" s="138" t="s">
        <v>208</v>
      </c>
      <c r="F6" s="166">
        <v>950</v>
      </c>
      <c r="G6" s="165"/>
      <c r="H6" s="87"/>
      <c r="I6" s="213"/>
      <c r="J6" s="241"/>
      <c r="K6" s="87"/>
      <c r="L6" s="213"/>
      <c r="M6" s="241"/>
      <c r="N6" s="87"/>
      <c r="O6" s="213"/>
      <c r="P6" s="241"/>
      <c r="Q6" s="87"/>
      <c r="R6" s="213"/>
      <c r="S6" s="241"/>
      <c r="T6" s="2"/>
    </row>
    <row r="7" spans="1:20" ht="18" customHeight="1" x14ac:dyDescent="0.15">
      <c r="A7" s="473"/>
      <c r="B7" s="138" t="s">
        <v>209</v>
      </c>
      <c r="C7" s="166">
        <v>3850</v>
      </c>
      <c r="D7" s="165"/>
      <c r="E7" s="138" t="s">
        <v>210</v>
      </c>
      <c r="F7" s="166">
        <v>1300</v>
      </c>
      <c r="G7" s="165"/>
      <c r="H7" s="87"/>
      <c r="I7" s="213"/>
      <c r="J7" s="241"/>
      <c r="K7" s="87"/>
      <c r="L7" s="213"/>
      <c r="M7" s="241"/>
      <c r="N7" s="87"/>
      <c r="O7" s="213"/>
      <c r="P7" s="241"/>
      <c r="Q7" s="87"/>
      <c r="R7" s="213"/>
      <c r="S7" s="241"/>
      <c r="T7" s="2"/>
    </row>
    <row r="8" spans="1:20" ht="18" customHeight="1" x14ac:dyDescent="0.15">
      <c r="A8" s="473"/>
      <c r="B8" s="138" t="s">
        <v>211</v>
      </c>
      <c r="C8" s="166">
        <v>2650</v>
      </c>
      <c r="D8" s="165"/>
      <c r="E8" s="138"/>
      <c r="F8" s="166"/>
      <c r="G8" s="181"/>
      <c r="H8" s="138"/>
      <c r="I8" s="247"/>
      <c r="J8" s="181"/>
      <c r="K8" s="87"/>
      <c r="L8" s="213"/>
      <c r="M8" s="241"/>
      <c r="N8" s="87"/>
      <c r="O8" s="213"/>
      <c r="P8" s="241"/>
      <c r="Q8" s="87"/>
      <c r="R8" s="213"/>
      <c r="S8" s="241"/>
      <c r="T8" s="2"/>
    </row>
    <row r="9" spans="1:20" ht="18" customHeight="1" x14ac:dyDescent="0.15">
      <c r="A9" s="473"/>
      <c r="B9" s="138" t="s">
        <v>212</v>
      </c>
      <c r="C9" s="166">
        <v>1500</v>
      </c>
      <c r="D9" s="165"/>
      <c r="E9" s="138"/>
      <c r="F9" s="247"/>
      <c r="G9" s="181"/>
      <c r="H9" s="87"/>
      <c r="I9" s="213"/>
      <c r="J9" s="241"/>
      <c r="K9" s="87"/>
      <c r="L9" s="213"/>
      <c r="M9" s="241"/>
      <c r="N9" s="87"/>
      <c r="O9" s="213"/>
      <c r="P9" s="241"/>
      <c r="Q9" s="87"/>
      <c r="R9" s="213"/>
      <c r="S9" s="241"/>
      <c r="T9" s="2"/>
    </row>
    <row r="10" spans="1:20" ht="18" customHeight="1" x14ac:dyDescent="0.15">
      <c r="A10" s="470" t="s">
        <v>664</v>
      </c>
      <c r="B10" s="138" t="s">
        <v>213</v>
      </c>
      <c r="C10" s="166">
        <v>400</v>
      </c>
      <c r="D10" s="165"/>
      <c r="E10" s="138"/>
      <c r="F10" s="166"/>
      <c r="G10" s="181"/>
      <c r="H10" s="87"/>
      <c r="I10" s="213"/>
      <c r="J10" s="241"/>
      <c r="K10" s="87"/>
      <c r="L10" s="213"/>
      <c r="M10" s="241"/>
      <c r="N10" s="87"/>
      <c r="O10" s="213"/>
      <c r="P10" s="241"/>
      <c r="Q10" s="87"/>
      <c r="R10" s="213"/>
      <c r="S10" s="241"/>
      <c r="T10" s="2"/>
    </row>
    <row r="11" spans="1:20" ht="18" customHeight="1" x14ac:dyDescent="0.15">
      <c r="A11" s="470"/>
      <c r="B11" s="138" t="s">
        <v>214</v>
      </c>
      <c r="C11" s="166">
        <v>650</v>
      </c>
      <c r="D11" s="165"/>
      <c r="E11" s="138" t="s">
        <v>214</v>
      </c>
      <c r="F11" s="315" t="s">
        <v>519</v>
      </c>
      <c r="G11" s="181"/>
      <c r="H11" s="87"/>
      <c r="I11" s="213"/>
      <c r="J11" s="241"/>
      <c r="K11" s="87"/>
      <c r="L11" s="213"/>
      <c r="M11" s="241"/>
      <c r="N11" s="87"/>
      <c r="O11" s="213"/>
      <c r="P11" s="241"/>
      <c r="Q11" s="87"/>
      <c r="R11" s="213"/>
      <c r="S11" s="241"/>
      <c r="T11" s="2"/>
    </row>
    <row r="12" spans="1:20" ht="18" customHeight="1" thickBot="1" x14ac:dyDescent="0.2">
      <c r="A12" s="471"/>
      <c r="B12" s="138"/>
      <c r="C12" s="166"/>
      <c r="D12" s="181"/>
      <c r="E12" s="138"/>
      <c r="F12" s="166"/>
      <c r="G12" s="181"/>
      <c r="H12" s="87"/>
      <c r="I12" s="213"/>
      <c r="J12" s="241"/>
      <c r="K12" s="87"/>
      <c r="L12" s="213"/>
      <c r="M12" s="241"/>
      <c r="N12" s="87"/>
      <c r="O12" s="213"/>
      <c r="P12" s="241"/>
      <c r="Q12" s="87"/>
      <c r="R12" s="213"/>
      <c r="S12" s="241"/>
      <c r="T12" s="2"/>
    </row>
    <row r="13" spans="1:20" s="153" customFormat="1" ht="18" customHeight="1" thickTop="1" x14ac:dyDescent="0.15">
      <c r="A13" s="281">
        <f>SUM(C13+F13+I13+L13+O13+R13)</f>
        <v>14100</v>
      </c>
      <c r="B13" s="282" t="s">
        <v>95</v>
      </c>
      <c r="C13" s="283">
        <f>SUM(C6:C12)</f>
        <v>11850</v>
      </c>
      <c r="D13" s="284">
        <f>SUM(D6:D11)</f>
        <v>0</v>
      </c>
      <c r="E13" s="285" t="s">
        <v>316</v>
      </c>
      <c r="F13" s="283">
        <f>SUM(F6:F12)</f>
        <v>2250</v>
      </c>
      <c r="G13" s="286">
        <f>SUM(G6:G11)</f>
        <v>0</v>
      </c>
      <c r="H13" s="282" t="s">
        <v>316</v>
      </c>
      <c r="I13" s="283">
        <f>SUM(I6:I12)</f>
        <v>0</v>
      </c>
      <c r="J13" s="284">
        <f>SUM(J6:J11)</f>
        <v>0</v>
      </c>
      <c r="K13" s="287"/>
      <c r="L13" s="283"/>
      <c r="M13" s="286"/>
      <c r="N13" s="288"/>
      <c r="O13" s="283"/>
      <c r="P13" s="284"/>
      <c r="Q13" s="287"/>
      <c r="R13" s="283"/>
      <c r="S13" s="286"/>
      <c r="T13" s="154"/>
    </row>
    <row r="14" spans="1:20" ht="18" customHeight="1" x14ac:dyDescent="0.15">
      <c r="A14" s="418" t="s">
        <v>392</v>
      </c>
      <c r="B14" s="138" t="s">
        <v>218</v>
      </c>
      <c r="C14" s="166">
        <v>3650</v>
      </c>
      <c r="D14" s="165"/>
      <c r="E14" s="138" t="s">
        <v>218</v>
      </c>
      <c r="F14" s="166">
        <v>750</v>
      </c>
      <c r="G14" s="165"/>
      <c r="H14" s="138"/>
      <c r="I14" s="247"/>
      <c r="J14" s="181"/>
      <c r="K14" s="138" t="s">
        <v>617</v>
      </c>
      <c r="L14" s="166">
        <v>150</v>
      </c>
      <c r="M14" s="165"/>
      <c r="N14" s="138" t="s">
        <v>618</v>
      </c>
      <c r="O14" s="166">
        <v>900</v>
      </c>
      <c r="P14" s="165"/>
      <c r="Q14" s="138" t="s">
        <v>219</v>
      </c>
      <c r="R14" s="166">
        <v>200</v>
      </c>
      <c r="S14" s="165"/>
      <c r="T14" s="2"/>
    </row>
    <row r="15" spans="1:20" ht="18" customHeight="1" x14ac:dyDescent="0.15">
      <c r="A15" s="418"/>
      <c r="B15" s="138" t="s">
        <v>566</v>
      </c>
      <c r="C15" s="166">
        <v>1650</v>
      </c>
      <c r="D15" s="165"/>
      <c r="E15" s="138" t="s">
        <v>567</v>
      </c>
      <c r="F15" s="166">
        <v>200</v>
      </c>
      <c r="G15" s="165"/>
      <c r="H15" s="87"/>
      <c r="I15" s="213"/>
      <c r="J15" s="241"/>
      <c r="K15" s="87"/>
      <c r="L15" s="213"/>
      <c r="M15" s="241"/>
      <c r="N15" s="138" t="s">
        <v>619</v>
      </c>
      <c r="O15" s="166">
        <v>750</v>
      </c>
      <c r="P15" s="165"/>
      <c r="Q15" s="138" t="s">
        <v>568</v>
      </c>
      <c r="R15" s="166">
        <v>100</v>
      </c>
      <c r="S15" s="165"/>
      <c r="T15" s="2"/>
    </row>
    <row r="16" spans="1:20" ht="18" customHeight="1" x14ac:dyDescent="0.15">
      <c r="A16" s="418"/>
      <c r="B16" s="138" t="s">
        <v>502</v>
      </c>
      <c r="C16" s="279">
        <v>900</v>
      </c>
      <c r="D16" s="165"/>
      <c r="E16" s="138" t="s">
        <v>220</v>
      </c>
      <c r="F16" s="166">
        <v>800</v>
      </c>
      <c r="G16" s="165"/>
      <c r="H16" s="87"/>
      <c r="I16" s="213"/>
      <c r="J16" s="241"/>
      <c r="K16" s="87"/>
      <c r="L16" s="213"/>
      <c r="M16" s="241"/>
      <c r="N16" s="137"/>
      <c r="O16" s="214" t="s">
        <v>503</v>
      </c>
      <c r="P16" s="241"/>
      <c r="Q16" s="215" t="s">
        <v>221</v>
      </c>
      <c r="R16" s="213"/>
      <c r="S16" s="241"/>
      <c r="T16" s="2"/>
    </row>
    <row r="17" spans="1:20" ht="18" customHeight="1" x14ac:dyDescent="0.15">
      <c r="A17" s="418"/>
      <c r="B17" s="138" t="s">
        <v>501</v>
      </c>
      <c r="C17" s="166">
        <v>750</v>
      </c>
      <c r="D17" s="165"/>
      <c r="E17" s="138"/>
      <c r="F17" s="166"/>
      <c r="G17" s="181"/>
      <c r="H17" s="87"/>
      <c r="I17" s="213"/>
      <c r="J17" s="241"/>
      <c r="K17" s="87"/>
      <c r="L17" s="213"/>
      <c r="M17" s="241"/>
      <c r="N17" s="87"/>
      <c r="O17" s="213"/>
      <c r="P17" s="241"/>
      <c r="Q17" s="87"/>
      <c r="R17" s="213"/>
      <c r="S17" s="241"/>
      <c r="T17" s="2"/>
    </row>
    <row r="18" spans="1:20" ht="18" customHeight="1" x14ac:dyDescent="0.15">
      <c r="A18" s="418"/>
      <c r="B18" s="138" t="s">
        <v>222</v>
      </c>
      <c r="C18" s="166">
        <v>1400</v>
      </c>
      <c r="D18" s="165"/>
      <c r="E18" s="138"/>
      <c r="F18" s="166"/>
      <c r="G18" s="181"/>
      <c r="H18" s="87"/>
      <c r="I18" s="213"/>
      <c r="J18" s="241"/>
      <c r="K18" s="87"/>
      <c r="L18" s="213"/>
      <c r="M18" s="241"/>
      <c r="N18" s="87"/>
      <c r="O18" s="213"/>
      <c r="P18" s="241"/>
      <c r="Q18" s="87"/>
      <c r="R18" s="213"/>
      <c r="S18" s="241"/>
      <c r="T18" s="2"/>
    </row>
    <row r="19" spans="1:20" ht="18" customHeight="1" x14ac:dyDescent="0.15">
      <c r="A19" s="418"/>
      <c r="B19" s="138" t="s">
        <v>223</v>
      </c>
      <c r="C19" s="166">
        <v>600</v>
      </c>
      <c r="D19" s="165"/>
      <c r="E19" s="138"/>
      <c r="F19" s="166"/>
      <c r="G19" s="181"/>
      <c r="H19" s="87"/>
      <c r="I19" s="213"/>
      <c r="J19" s="241"/>
      <c r="K19" s="87"/>
      <c r="L19" s="213"/>
      <c r="M19" s="241"/>
      <c r="N19" s="137"/>
      <c r="O19" s="214"/>
      <c r="P19" s="241"/>
      <c r="Q19" s="87"/>
      <c r="R19" s="213"/>
      <c r="S19" s="241"/>
      <c r="T19" s="2"/>
    </row>
    <row r="20" spans="1:20" ht="18" customHeight="1" x14ac:dyDescent="0.15">
      <c r="A20" s="418"/>
      <c r="B20" s="138" t="s">
        <v>224</v>
      </c>
      <c r="C20" s="166">
        <v>500</v>
      </c>
      <c r="D20" s="165"/>
      <c r="E20" s="138"/>
      <c r="F20" s="166"/>
      <c r="G20" s="181"/>
      <c r="H20" s="87"/>
      <c r="I20" s="213"/>
      <c r="J20" s="241"/>
      <c r="K20" s="87"/>
      <c r="L20" s="213"/>
      <c r="M20" s="241"/>
      <c r="N20" s="87"/>
      <c r="O20" s="213"/>
      <c r="P20" s="241"/>
      <c r="Q20" s="87"/>
      <c r="R20" s="213"/>
      <c r="S20" s="241"/>
      <c r="T20" s="2"/>
    </row>
    <row r="21" spans="1:20" ht="18" customHeight="1" x14ac:dyDescent="0.15">
      <c r="A21" s="470" t="s">
        <v>664</v>
      </c>
      <c r="B21" s="138" t="s">
        <v>225</v>
      </c>
      <c r="C21" s="166">
        <v>200</v>
      </c>
      <c r="D21" s="165"/>
      <c r="E21" s="138"/>
      <c r="F21" s="166"/>
      <c r="G21" s="181"/>
      <c r="H21" s="87"/>
      <c r="I21" s="213"/>
      <c r="J21" s="241"/>
      <c r="K21" s="87"/>
      <c r="L21" s="213"/>
      <c r="M21" s="241"/>
      <c r="N21" s="87"/>
      <c r="O21" s="213"/>
      <c r="P21" s="241"/>
      <c r="Q21" s="87"/>
      <c r="R21" s="213"/>
      <c r="S21" s="241"/>
      <c r="T21" s="2"/>
    </row>
    <row r="22" spans="1:20" ht="18" customHeight="1" thickBot="1" x14ac:dyDescent="0.2">
      <c r="A22" s="470"/>
      <c r="B22" s="137" t="s">
        <v>226</v>
      </c>
      <c r="C22" s="214" t="s">
        <v>227</v>
      </c>
      <c r="D22" s="241"/>
      <c r="E22" s="137" t="s">
        <v>226</v>
      </c>
      <c r="F22" s="214" t="s">
        <v>228</v>
      </c>
      <c r="G22" s="241"/>
      <c r="H22" s="137" t="s">
        <v>226</v>
      </c>
      <c r="I22" s="214" t="s">
        <v>227</v>
      </c>
      <c r="J22" s="241"/>
      <c r="K22" s="137" t="s">
        <v>226</v>
      </c>
      <c r="L22" s="214" t="s">
        <v>227</v>
      </c>
      <c r="M22" s="241"/>
      <c r="N22" s="137" t="s">
        <v>226</v>
      </c>
      <c r="O22" s="214" t="s">
        <v>288</v>
      </c>
      <c r="P22" s="241"/>
      <c r="Q22" s="87"/>
      <c r="R22" s="213"/>
      <c r="S22" s="241"/>
      <c r="T22" s="2"/>
    </row>
    <row r="23" spans="1:20" s="153" customFormat="1" ht="18" customHeight="1" thickTop="1" x14ac:dyDescent="0.15">
      <c r="A23" s="281">
        <f>SUM(C23+F23+I23+L23+O23+R23)</f>
        <v>13500</v>
      </c>
      <c r="B23" s="282" t="s">
        <v>95</v>
      </c>
      <c r="C23" s="283">
        <f>SUM(C14:C22)</f>
        <v>9650</v>
      </c>
      <c r="D23" s="284">
        <f>SUM(D14:D22)</f>
        <v>0</v>
      </c>
      <c r="E23" s="285" t="s">
        <v>95</v>
      </c>
      <c r="F23" s="283">
        <f>SUM(F14:F22)</f>
        <v>1750</v>
      </c>
      <c r="G23" s="286">
        <f>SUM(G14:G22)</f>
        <v>0</v>
      </c>
      <c r="H23" s="282" t="s">
        <v>95</v>
      </c>
      <c r="I23" s="283">
        <f>SUM(I14:I22)</f>
        <v>0</v>
      </c>
      <c r="J23" s="284">
        <f>SUM(J14:J22)</f>
        <v>0</v>
      </c>
      <c r="K23" s="287" t="s">
        <v>95</v>
      </c>
      <c r="L23" s="283">
        <f>SUM(L14:L22)</f>
        <v>150</v>
      </c>
      <c r="M23" s="286">
        <f>SUM(M14:M22)</f>
        <v>0</v>
      </c>
      <c r="N23" s="288" t="s">
        <v>95</v>
      </c>
      <c r="O23" s="283">
        <f>SUM(O14:O22)</f>
        <v>1650</v>
      </c>
      <c r="P23" s="284">
        <f>SUM(P14:P22)</f>
        <v>0</v>
      </c>
      <c r="Q23" s="287" t="s">
        <v>95</v>
      </c>
      <c r="R23" s="283">
        <f>SUM(R14:R22)</f>
        <v>300</v>
      </c>
      <c r="S23" s="286">
        <f>SUM(S14:S22)</f>
        <v>0</v>
      </c>
      <c r="T23" s="154"/>
    </row>
    <row r="24" spans="1:20" ht="18" customHeight="1" x14ac:dyDescent="0.15">
      <c r="A24" s="418" t="s">
        <v>393</v>
      </c>
      <c r="B24" s="138" t="s">
        <v>229</v>
      </c>
      <c r="C24" s="166">
        <v>1400</v>
      </c>
      <c r="D24" s="165"/>
      <c r="E24" s="138" t="s">
        <v>229</v>
      </c>
      <c r="F24" s="166">
        <v>500</v>
      </c>
      <c r="G24" s="165"/>
      <c r="H24" s="138" t="s">
        <v>229</v>
      </c>
      <c r="I24" s="251" t="s">
        <v>556</v>
      </c>
      <c r="J24" s="181"/>
      <c r="K24" s="87"/>
      <c r="L24" s="213"/>
      <c r="M24" s="241"/>
      <c r="N24" s="138" t="s">
        <v>620</v>
      </c>
      <c r="O24" s="166">
        <v>1200</v>
      </c>
      <c r="P24" s="165"/>
      <c r="Q24" s="138" t="s">
        <v>230</v>
      </c>
      <c r="R24" s="166">
        <v>200</v>
      </c>
      <c r="S24" s="165"/>
      <c r="T24" s="2"/>
    </row>
    <row r="25" spans="1:20" ht="18" customHeight="1" x14ac:dyDescent="0.15">
      <c r="A25" s="418"/>
      <c r="B25" s="138" t="s">
        <v>515</v>
      </c>
      <c r="C25" s="166">
        <v>1000</v>
      </c>
      <c r="D25" s="165"/>
      <c r="E25" s="138"/>
      <c r="F25" s="166"/>
      <c r="G25" s="181"/>
      <c r="H25" s="88" t="s">
        <v>426</v>
      </c>
      <c r="I25" s="251"/>
      <c r="J25" s="181"/>
      <c r="K25" s="87"/>
      <c r="L25" s="213"/>
      <c r="M25" s="241"/>
      <c r="N25" s="138" t="s">
        <v>621</v>
      </c>
      <c r="O25" s="252" t="s">
        <v>427</v>
      </c>
      <c r="P25" s="181"/>
      <c r="Q25" s="151" t="s">
        <v>231</v>
      </c>
      <c r="R25" s="166">
        <v>100</v>
      </c>
      <c r="S25" s="165"/>
      <c r="T25" s="2"/>
    </row>
    <row r="26" spans="1:20" ht="18" customHeight="1" x14ac:dyDescent="0.15">
      <c r="A26" s="418"/>
      <c r="B26" s="138" t="s">
        <v>232</v>
      </c>
      <c r="C26" s="315" t="s">
        <v>516</v>
      </c>
      <c r="D26" s="181"/>
      <c r="E26" s="138" t="s">
        <v>233</v>
      </c>
      <c r="F26" s="166">
        <v>600</v>
      </c>
      <c r="G26" s="165"/>
      <c r="H26" s="138"/>
      <c r="I26" s="251"/>
      <c r="J26" s="181"/>
      <c r="K26" s="87"/>
      <c r="L26" s="213"/>
      <c r="M26" s="241"/>
      <c r="N26" s="138"/>
      <c r="O26" s="166"/>
      <c r="P26" s="181"/>
      <c r="Q26" s="138"/>
      <c r="R26" s="166"/>
      <c r="S26" s="181"/>
      <c r="T26" s="2"/>
    </row>
    <row r="27" spans="1:20" ht="18" customHeight="1" x14ac:dyDescent="0.15">
      <c r="A27" s="418"/>
      <c r="B27" s="138" t="s">
        <v>234</v>
      </c>
      <c r="C27" s="166">
        <v>400</v>
      </c>
      <c r="D27" s="165"/>
      <c r="E27" s="138"/>
      <c r="F27" s="166"/>
      <c r="G27" s="181"/>
      <c r="H27" s="138"/>
      <c r="I27" s="251"/>
      <c r="J27" s="181"/>
      <c r="K27" s="87"/>
      <c r="L27" s="213"/>
      <c r="M27" s="241"/>
      <c r="N27" s="138"/>
      <c r="O27" s="166"/>
      <c r="P27" s="181"/>
      <c r="Q27" s="138"/>
      <c r="R27" s="166"/>
      <c r="S27" s="181"/>
      <c r="T27" s="2"/>
    </row>
    <row r="28" spans="1:20" ht="18" customHeight="1" x14ac:dyDescent="0.15">
      <c r="A28" s="418"/>
      <c r="B28" s="138" t="s">
        <v>235</v>
      </c>
      <c r="C28" s="166">
        <v>350</v>
      </c>
      <c r="D28" s="165"/>
      <c r="E28" s="138"/>
      <c r="F28" s="166"/>
      <c r="G28" s="181"/>
      <c r="H28" s="138"/>
      <c r="I28" s="251"/>
      <c r="J28" s="181"/>
      <c r="K28" s="87"/>
      <c r="L28" s="213"/>
      <c r="M28" s="241"/>
      <c r="N28" s="138"/>
      <c r="O28" s="166"/>
      <c r="P28" s="181"/>
      <c r="Q28" s="138"/>
      <c r="R28" s="166"/>
      <c r="S28" s="181"/>
      <c r="T28" s="2"/>
    </row>
    <row r="29" spans="1:20" ht="18" customHeight="1" x14ac:dyDescent="0.15">
      <c r="A29" s="418"/>
      <c r="B29" s="138" t="s">
        <v>236</v>
      </c>
      <c r="C29" s="166">
        <v>350</v>
      </c>
      <c r="D29" s="165"/>
      <c r="E29" s="138"/>
      <c r="F29" s="166"/>
      <c r="G29" s="181"/>
      <c r="H29" s="138"/>
      <c r="I29" s="251"/>
      <c r="J29" s="181"/>
      <c r="K29" s="87"/>
      <c r="L29" s="213"/>
      <c r="M29" s="241"/>
      <c r="N29" s="138"/>
      <c r="O29" s="166"/>
      <c r="P29" s="181"/>
      <c r="Q29" s="138"/>
      <c r="R29" s="166"/>
      <c r="S29" s="181"/>
      <c r="T29" s="2"/>
    </row>
    <row r="30" spans="1:20" ht="18" customHeight="1" x14ac:dyDescent="0.15">
      <c r="A30" s="418"/>
      <c r="B30" s="138" t="s">
        <v>237</v>
      </c>
      <c r="C30" s="166">
        <v>1200</v>
      </c>
      <c r="D30" s="165"/>
      <c r="E30" s="138" t="s">
        <v>237</v>
      </c>
      <c r="F30" s="166">
        <v>200</v>
      </c>
      <c r="G30" s="165"/>
      <c r="H30" s="138" t="s">
        <v>481</v>
      </c>
      <c r="I30" s="251" t="s">
        <v>425</v>
      </c>
      <c r="J30" s="181"/>
      <c r="K30" s="87"/>
      <c r="L30" s="213"/>
      <c r="M30" s="241"/>
      <c r="N30" s="138" t="s">
        <v>622</v>
      </c>
      <c r="O30" s="166">
        <v>450</v>
      </c>
      <c r="P30" s="165"/>
      <c r="Q30" s="138"/>
      <c r="R30" s="166"/>
      <c r="S30" s="181"/>
      <c r="T30" s="2"/>
    </row>
    <row r="31" spans="1:20" ht="18" customHeight="1" x14ac:dyDescent="0.15">
      <c r="A31" s="418"/>
      <c r="B31" s="138" t="s">
        <v>249</v>
      </c>
      <c r="C31" s="166">
        <v>800</v>
      </c>
      <c r="D31" s="165"/>
      <c r="E31" s="138"/>
      <c r="F31" s="166"/>
      <c r="G31" s="181"/>
      <c r="H31" s="88" t="s">
        <v>426</v>
      </c>
      <c r="I31" s="251"/>
      <c r="J31" s="181"/>
      <c r="K31" s="87"/>
      <c r="L31" s="213"/>
      <c r="M31" s="241"/>
      <c r="N31" s="138"/>
      <c r="O31" s="247"/>
      <c r="P31" s="181"/>
      <c r="Q31" s="138"/>
      <c r="R31" s="166"/>
      <c r="S31" s="181"/>
      <c r="T31" s="2"/>
    </row>
    <row r="32" spans="1:20" ht="18" customHeight="1" x14ac:dyDescent="0.15">
      <c r="A32" s="314"/>
      <c r="B32" s="138" t="s">
        <v>250</v>
      </c>
      <c r="C32" s="315" t="s">
        <v>514</v>
      </c>
      <c r="D32" s="181"/>
      <c r="E32" s="138"/>
      <c r="F32" s="166"/>
      <c r="G32" s="181"/>
      <c r="H32" s="138"/>
      <c r="I32" s="251"/>
      <c r="J32" s="181"/>
      <c r="K32" s="87"/>
      <c r="L32" s="213"/>
      <c r="M32" s="241"/>
      <c r="N32" s="138"/>
      <c r="O32" s="166"/>
      <c r="P32" s="181"/>
      <c r="Q32" s="138"/>
      <c r="R32" s="166"/>
      <c r="S32" s="181"/>
      <c r="T32" s="2"/>
    </row>
    <row r="33" spans="1:20" ht="18" customHeight="1" x14ac:dyDescent="0.15">
      <c r="A33" s="470" t="s">
        <v>664</v>
      </c>
      <c r="B33" s="138" t="s">
        <v>513</v>
      </c>
      <c r="C33" s="166">
        <v>50</v>
      </c>
      <c r="D33" s="165"/>
      <c r="E33" s="138"/>
      <c r="F33" s="166"/>
      <c r="G33" s="181"/>
      <c r="H33" s="138"/>
      <c r="I33" s="251"/>
      <c r="J33" s="181"/>
      <c r="K33" s="87"/>
      <c r="L33" s="213"/>
      <c r="M33" s="241"/>
      <c r="N33" s="138"/>
      <c r="O33" s="166"/>
      <c r="P33" s="181"/>
      <c r="Q33" s="138"/>
      <c r="R33" s="166"/>
      <c r="S33" s="181"/>
      <c r="T33" s="2"/>
    </row>
    <row r="34" spans="1:20" ht="18" customHeight="1" thickBot="1" x14ac:dyDescent="0.2">
      <c r="A34" s="470"/>
      <c r="B34" s="138" t="s">
        <v>238</v>
      </c>
      <c r="C34" s="166">
        <v>800</v>
      </c>
      <c r="D34" s="165"/>
      <c r="E34" s="138"/>
      <c r="F34" s="166"/>
      <c r="G34" s="181"/>
      <c r="H34" s="138"/>
      <c r="I34" s="251"/>
      <c r="J34" s="181"/>
      <c r="K34" s="87"/>
      <c r="L34" s="213"/>
      <c r="M34" s="241"/>
      <c r="N34" s="87"/>
      <c r="O34" s="213"/>
      <c r="P34" s="241"/>
      <c r="Q34" s="87"/>
      <c r="R34" s="213"/>
      <c r="S34" s="241"/>
      <c r="T34" s="2"/>
    </row>
    <row r="35" spans="1:20" s="153" customFormat="1" ht="18" customHeight="1" thickTop="1" x14ac:dyDescent="0.15">
      <c r="A35" s="281">
        <f>SUM(C35+F35+I35+L35+O35+R35)</f>
        <v>9600</v>
      </c>
      <c r="B35" s="282" t="s">
        <v>95</v>
      </c>
      <c r="C35" s="283">
        <f>SUM(C24:C34)</f>
        <v>6350</v>
      </c>
      <c r="D35" s="284">
        <f>SUM(D24:D34)</f>
        <v>0</v>
      </c>
      <c r="E35" s="285" t="s">
        <v>95</v>
      </c>
      <c r="F35" s="283">
        <f>SUM(F24:F34)</f>
        <v>1300</v>
      </c>
      <c r="G35" s="286">
        <f>SUM(G24:G34)</f>
        <v>0</v>
      </c>
      <c r="H35" s="282" t="s">
        <v>95</v>
      </c>
      <c r="I35" s="283">
        <f>SUM(I24:I34)</f>
        <v>0</v>
      </c>
      <c r="J35" s="284">
        <f>SUM(J24:J34)</f>
        <v>0</v>
      </c>
      <c r="K35" s="287"/>
      <c r="L35" s="283"/>
      <c r="M35" s="286"/>
      <c r="N35" s="288" t="s">
        <v>95</v>
      </c>
      <c r="O35" s="283">
        <f>SUM(O24:O34)</f>
        <v>1650</v>
      </c>
      <c r="P35" s="284">
        <f>SUM(P24:P34)</f>
        <v>0</v>
      </c>
      <c r="Q35" s="287" t="s">
        <v>95</v>
      </c>
      <c r="R35" s="283">
        <f>SUM(R24:R34)</f>
        <v>300</v>
      </c>
      <c r="S35" s="286">
        <f>SUM(S24:S34)</f>
        <v>0</v>
      </c>
      <c r="T35" s="154"/>
    </row>
    <row r="36" spans="1:20" ht="18" customHeight="1" x14ac:dyDescent="0.15">
      <c r="A36" s="418" t="s">
        <v>324</v>
      </c>
      <c r="B36" s="138" t="s">
        <v>0</v>
      </c>
      <c r="C36" s="166">
        <v>1700</v>
      </c>
      <c r="D36" s="165"/>
      <c r="E36" s="138" t="s">
        <v>1</v>
      </c>
      <c r="F36" s="166">
        <v>900</v>
      </c>
      <c r="G36" s="165"/>
      <c r="H36" s="138" t="s">
        <v>422</v>
      </c>
      <c r="I36" s="251" t="s">
        <v>557</v>
      </c>
      <c r="J36" s="181"/>
      <c r="K36" s="87"/>
      <c r="L36" s="213"/>
      <c r="M36" s="241"/>
      <c r="N36" s="87"/>
      <c r="O36" s="213"/>
      <c r="P36" s="241"/>
      <c r="Q36" s="87"/>
      <c r="R36" s="213"/>
      <c r="S36" s="241"/>
      <c r="T36" s="2"/>
    </row>
    <row r="37" spans="1:20" ht="18" customHeight="1" x14ac:dyDescent="0.15">
      <c r="A37" s="418"/>
      <c r="B37" s="138" t="s">
        <v>2</v>
      </c>
      <c r="C37" s="166">
        <v>800</v>
      </c>
      <c r="D37" s="165"/>
      <c r="E37" s="138" t="s">
        <v>2</v>
      </c>
      <c r="F37" s="166">
        <v>1250</v>
      </c>
      <c r="G37" s="165"/>
      <c r="H37" s="138" t="s">
        <v>2</v>
      </c>
      <c r="I37" s="251" t="s">
        <v>558</v>
      </c>
      <c r="J37" s="181"/>
      <c r="K37" s="87"/>
      <c r="L37" s="213"/>
      <c r="M37" s="241"/>
      <c r="N37" s="87"/>
      <c r="O37" s="251"/>
      <c r="P37" s="241"/>
      <c r="Q37" s="138" t="s">
        <v>3</v>
      </c>
      <c r="R37" s="166">
        <v>200</v>
      </c>
      <c r="S37" s="165"/>
      <c r="T37" s="2"/>
    </row>
    <row r="38" spans="1:20" ht="18" customHeight="1" x14ac:dyDescent="0.15">
      <c r="A38" s="418"/>
      <c r="B38" s="138" t="s">
        <v>251</v>
      </c>
      <c r="C38" s="166">
        <v>700</v>
      </c>
      <c r="D38" s="165"/>
      <c r="E38" s="138"/>
      <c r="F38" s="166"/>
      <c r="G38" s="181"/>
      <c r="H38" s="138"/>
      <c r="I38" s="251"/>
      <c r="J38" s="181"/>
      <c r="K38" s="87"/>
      <c r="L38" s="213"/>
      <c r="M38" s="241"/>
      <c r="N38" s="87"/>
      <c r="O38" s="280"/>
      <c r="P38" s="241"/>
      <c r="Q38" s="138"/>
      <c r="R38" s="166"/>
      <c r="S38" s="181"/>
      <c r="T38" s="2"/>
    </row>
    <row r="39" spans="1:20" ht="18" customHeight="1" x14ac:dyDescent="0.15">
      <c r="A39" s="418"/>
      <c r="B39" s="138" t="s">
        <v>252</v>
      </c>
      <c r="C39" s="166">
        <v>1250</v>
      </c>
      <c r="D39" s="165"/>
      <c r="E39" s="138" t="s">
        <v>4</v>
      </c>
      <c r="F39" s="166">
        <v>100</v>
      </c>
      <c r="G39" s="165"/>
      <c r="H39" s="138"/>
      <c r="I39" s="251"/>
      <c r="J39" s="181"/>
      <c r="K39" s="87"/>
      <c r="L39" s="213"/>
      <c r="M39" s="241"/>
      <c r="N39" s="87"/>
      <c r="O39" s="213"/>
      <c r="P39" s="241"/>
      <c r="Q39" s="138"/>
      <c r="R39" s="166"/>
      <c r="S39" s="181"/>
      <c r="T39" s="2"/>
    </row>
    <row r="40" spans="1:20" ht="18" customHeight="1" x14ac:dyDescent="0.15">
      <c r="A40" s="470" t="s">
        <v>664</v>
      </c>
      <c r="B40" s="138" t="s">
        <v>5</v>
      </c>
      <c r="C40" s="166">
        <v>1700</v>
      </c>
      <c r="D40" s="165"/>
      <c r="E40" s="138" t="s">
        <v>5</v>
      </c>
      <c r="F40" s="166">
        <v>1050</v>
      </c>
      <c r="G40" s="165"/>
      <c r="H40" s="138" t="s">
        <v>5</v>
      </c>
      <c r="I40" s="251" t="s">
        <v>558</v>
      </c>
      <c r="J40" s="181"/>
      <c r="K40" s="87"/>
      <c r="L40" s="213"/>
      <c r="M40" s="241"/>
      <c r="N40" s="87"/>
      <c r="O40" s="213"/>
      <c r="P40" s="241"/>
      <c r="Q40" s="138" t="s">
        <v>6</v>
      </c>
      <c r="R40" s="166">
        <v>100</v>
      </c>
      <c r="S40" s="165"/>
      <c r="T40" s="2"/>
    </row>
    <row r="41" spans="1:20" ht="18" customHeight="1" thickBot="1" x14ac:dyDescent="0.2">
      <c r="A41" s="470"/>
      <c r="B41" s="138" t="s">
        <v>7</v>
      </c>
      <c r="C41" s="166">
        <v>750</v>
      </c>
      <c r="D41" s="165"/>
      <c r="E41" s="138" t="s">
        <v>7</v>
      </c>
      <c r="F41" s="166">
        <v>400</v>
      </c>
      <c r="G41" s="165"/>
      <c r="H41" s="482" t="s">
        <v>534</v>
      </c>
      <c r="I41" s="483"/>
      <c r="J41" s="181"/>
      <c r="K41" s="87"/>
      <c r="L41" s="213"/>
      <c r="M41" s="241"/>
      <c r="N41" s="87"/>
      <c r="O41" s="213"/>
      <c r="P41" s="241"/>
      <c r="Q41" s="138"/>
      <c r="R41" s="166"/>
      <c r="S41" s="181"/>
      <c r="T41" s="2"/>
    </row>
    <row r="42" spans="1:20" s="153" customFormat="1" ht="18" customHeight="1" thickTop="1" x14ac:dyDescent="0.15">
      <c r="A42" s="281">
        <f>SUM(C42+F42+I42+L42+O42+R42)</f>
        <v>10900</v>
      </c>
      <c r="B42" s="282" t="s">
        <v>95</v>
      </c>
      <c r="C42" s="283">
        <f>SUM(C36:C41)</f>
        <v>6900</v>
      </c>
      <c r="D42" s="284">
        <f>SUM(D36:D41)</f>
        <v>0</v>
      </c>
      <c r="E42" s="285" t="s">
        <v>95</v>
      </c>
      <c r="F42" s="283">
        <f>SUM(F36:F41)</f>
        <v>3700</v>
      </c>
      <c r="G42" s="286">
        <f>SUM(G36:G41)</f>
        <v>0</v>
      </c>
      <c r="H42" s="282" t="s">
        <v>95</v>
      </c>
      <c r="I42" s="283">
        <f>SUM(I36:I41)</f>
        <v>0</v>
      </c>
      <c r="J42" s="284">
        <f>SUM(J36:J41)</f>
        <v>0</v>
      </c>
      <c r="K42" s="287"/>
      <c r="L42" s="283"/>
      <c r="M42" s="286"/>
      <c r="N42" s="288" t="s">
        <v>95</v>
      </c>
      <c r="O42" s="283">
        <f>SUM(O36:O41)</f>
        <v>0</v>
      </c>
      <c r="P42" s="284">
        <f>SUM(P36:P41)</f>
        <v>0</v>
      </c>
      <c r="Q42" s="287" t="s">
        <v>95</v>
      </c>
      <c r="R42" s="283">
        <f>SUM(R36:R41)</f>
        <v>300</v>
      </c>
      <c r="S42" s="286">
        <f>SUM(S36:S41)</f>
        <v>0</v>
      </c>
      <c r="T42" s="154"/>
    </row>
    <row r="43" spans="1:20" ht="18" customHeight="1" thickBot="1" x14ac:dyDescent="0.2">
      <c r="A43" s="216"/>
      <c r="B43" s="479" t="s">
        <v>518</v>
      </c>
      <c r="C43" s="480"/>
      <c r="D43" s="481"/>
      <c r="E43" s="53"/>
      <c r="F43" s="172"/>
      <c r="G43" s="170"/>
      <c r="H43" s="11"/>
      <c r="I43" s="177"/>
      <c r="J43" s="175"/>
      <c r="K43" s="8"/>
      <c r="L43" s="166"/>
      <c r="M43" s="180"/>
      <c r="N43" s="6"/>
      <c r="O43" s="177"/>
      <c r="P43" s="175"/>
      <c r="Q43" s="8"/>
      <c r="R43" s="166"/>
      <c r="S43" s="180"/>
      <c r="T43" s="2"/>
    </row>
    <row r="44" spans="1:20" s="150" customFormat="1" ht="18" customHeight="1" thickTop="1" x14ac:dyDescent="0.15">
      <c r="A44" s="289">
        <f>SUM(C44+F44+I44+L44+O44+R44)</f>
        <v>48100</v>
      </c>
      <c r="B44" s="290" t="s">
        <v>95</v>
      </c>
      <c r="C44" s="291">
        <f>SUM(C42,C35,C23,C13)</f>
        <v>34750</v>
      </c>
      <c r="D44" s="292">
        <f>SUM(D42,D35,D23,D13)</f>
        <v>0</v>
      </c>
      <c r="E44" s="293" t="s">
        <v>316</v>
      </c>
      <c r="F44" s="291">
        <f>SUM(F42,F35,F23,F13)</f>
        <v>9000</v>
      </c>
      <c r="G44" s="294">
        <f>SUM(G42,G35,G23,G13)</f>
        <v>0</v>
      </c>
      <c r="H44" s="290" t="s">
        <v>316</v>
      </c>
      <c r="I44" s="291">
        <f>SUM(I42,I35,I23,I13)</f>
        <v>0</v>
      </c>
      <c r="J44" s="292">
        <f>SUM(J42,J35,J23,J13)</f>
        <v>0</v>
      </c>
      <c r="K44" s="295" t="s">
        <v>239</v>
      </c>
      <c r="L44" s="291">
        <f>SUM(L42,L35,L23,L13)</f>
        <v>150</v>
      </c>
      <c r="M44" s="294">
        <f>SUM(M42,M35,M23,M13)</f>
        <v>0</v>
      </c>
      <c r="N44" s="296" t="s">
        <v>239</v>
      </c>
      <c r="O44" s="291">
        <f>SUM(O42,O35,O23,O13)</f>
        <v>3300</v>
      </c>
      <c r="P44" s="292">
        <f>SUM(P42,P35,P23,P13)</f>
        <v>0</v>
      </c>
      <c r="Q44" s="295" t="s">
        <v>239</v>
      </c>
      <c r="R44" s="291">
        <f>SUM(R42,R35,R23,R13)</f>
        <v>900</v>
      </c>
      <c r="S44" s="294">
        <f>SUM(S42,S35,S23,S13)</f>
        <v>0</v>
      </c>
      <c r="T44" s="149"/>
    </row>
    <row r="45" spans="1:20" ht="18" customHeight="1" x14ac:dyDescent="0.15">
      <c r="A45" s="2"/>
      <c r="B45" s="2"/>
      <c r="C45" s="2"/>
      <c r="D45" s="2"/>
      <c r="E45" s="2"/>
      <c r="F45" s="2"/>
      <c r="G45" s="2"/>
      <c r="H45" s="2"/>
      <c r="I45" s="2"/>
      <c r="J45" s="2"/>
      <c r="K45" s="2"/>
      <c r="L45" s="2"/>
      <c r="M45" s="2"/>
      <c r="N45" s="2"/>
      <c r="O45" s="2"/>
      <c r="P45" s="2"/>
      <c r="Q45" s="2"/>
      <c r="R45" s="2"/>
      <c r="S45" s="323" t="str">
        <f>市郡別!T42</f>
        <v>2024年6月現在</v>
      </c>
      <c r="T45" s="2"/>
    </row>
    <row r="46" spans="1:20" ht="18" customHeight="1" x14ac:dyDescent="0.15">
      <c r="A46" s="2"/>
      <c r="B46" s="339"/>
      <c r="C46" s="2"/>
      <c r="D46" s="259">
        <f>COUNTA(D6:D12,D14:D22,D24:D31,D34,D36:D41,G6:G12,G14:G21,G24:G34,G36:G41,J36:J41,M14,P14:P15,P24:P34)</f>
        <v>0</v>
      </c>
      <c r="E46" s="2"/>
      <c r="F46" s="2"/>
      <c r="G46" s="2"/>
      <c r="H46" s="2"/>
      <c r="I46" s="2"/>
      <c r="J46" s="2"/>
      <c r="K46" s="2"/>
      <c r="L46" s="2"/>
      <c r="M46" s="2"/>
      <c r="N46" s="2"/>
      <c r="O46" s="2"/>
      <c r="P46" s="2"/>
      <c r="Q46" s="2"/>
      <c r="R46" s="2"/>
      <c r="S46" s="2"/>
      <c r="T46" s="2"/>
    </row>
    <row r="47" spans="1:20" ht="18" customHeight="1" x14ac:dyDescent="0.15">
      <c r="A47" s="2"/>
      <c r="B47" s="2"/>
      <c r="C47" s="2"/>
      <c r="D47" s="2"/>
      <c r="E47" s="2"/>
      <c r="F47" s="2"/>
      <c r="G47" s="2"/>
      <c r="H47" s="2"/>
      <c r="I47" s="2"/>
      <c r="J47" s="2"/>
      <c r="K47" s="2"/>
      <c r="L47" s="2"/>
      <c r="M47" s="2"/>
      <c r="N47" s="2"/>
      <c r="O47" s="2"/>
      <c r="P47" s="2"/>
      <c r="Q47" s="2"/>
      <c r="R47" s="2"/>
      <c r="S47" s="2"/>
      <c r="T47" s="2"/>
    </row>
    <row r="48" spans="1:20" ht="15" customHeight="1" x14ac:dyDescent="0.15">
      <c r="A48" s="2"/>
      <c r="B48" s="2"/>
      <c r="C48" s="2"/>
      <c r="D48" s="2"/>
      <c r="E48" s="2"/>
      <c r="F48" s="2"/>
      <c r="G48" s="2"/>
      <c r="H48" s="2"/>
      <c r="I48" s="2"/>
      <c r="J48" s="2"/>
      <c r="K48" s="2"/>
      <c r="L48" s="2"/>
      <c r="M48" s="2"/>
      <c r="N48" s="2"/>
      <c r="O48" s="2"/>
      <c r="P48" s="2"/>
      <c r="Q48" s="2"/>
      <c r="R48" s="2"/>
      <c r="S48" s="2"/>
      <c r="T48" s="2"/>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sheetData>
  <sheetProtection algorithmName="SHA-512" hashValue="olWSX9Bv9t/9vrxlRVx3qlDSP0x3EGYGQJkjjba53Atz9VNJZ4kEDVpaLVD3DgyXa8uxtMBvCpuhVva5FvChlw==" saltValue="OviK/eZk+GGE/oBBrlX0Ig==" spinCount="100000" sheet="1" selectLockedCells="1"/>
  <mergeCells count="26">
    <mergeCell ref="A10:A12"/>
    <mergeCell ref="P1:S1"/>
    <mergeCell ref="E2:G2"/>
    <mergeCell ref="H2:I2"/>
    <mergeCell ref="P2:S2"/>
    <mergeCell ref="A1:D1"/>
    <mergeCell ref="A2:D2"/>
    <mergeCell ref="K1:O1"/>
    <mergeCell ref="K2:O2"/>
    <mergeCell ref="E1:I1"/>
    <mergeCell ref="B43:D43"/>
    <mergeCell ref="Q4:S4"/>
    <mergeCell ref="B4:D4"/>
    <mergeCell ref="A4:A5"/>
    <mergeCell ref="K4:M4"/>
    <mergeCell ref="H4:J4"/>
    <mergeCell ref="N4:P4"/>
    <mergeCell ref="E4:G4"/>
    <mergeCell ref="A40:A41"/>
    <mergeCell ref="A14:A20"/>
    <mergeCell ref="A24:A31"/>
    <mergeCell ref="A36:A39"/>
    <mergeCell ref="A21:A22"/>
    <mergeCell ref="H41:I41"/>
    <mergeCell ref="A33:A34"/>
    <mergeCell ref="A6:A9"/>
  </mergeCells>
  <phoneticPr fontId="3"/>
  <dataValidations count="2">
    <dataValidation type="decimal" operator="lessThanOrEqual" allowBlank="1" showInputMessage="1" showErrorMessage="1" error="部数を超えています" sqref="P14:P19 G23:G24 J23:J24 M23 G35:G37 J35 M35 P23:P25 J42 M42 P42 S42 S37 M14:M20 J8 J40 P35 G26 J14:J21 J37 G39:G42 G30 G14:G16 G11 G9 G6:G7 S40 P30:P31 D6:D42 S6:S35" xr:uid="{00000000-0002-0000-0700-000000000000}">
      <formula1>C6</formula1>
    </dataValidation>
    <dataValidation type="decimal" operator="lessThanOrEqual" allowBlank="1" showInputMessage="1" showErrorMessage="1" error="部数を超えています" sqref="D35 S38:S39 P37:P40 J38:J39 M37:M40 S36 G17:G22" xr:uid="{00000000-0002-0000-07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9" orientation="landscape" r:id="rId1"/>
  <headerFooter alignWithMargins="0">
    <oddHeader>&amp;C&amp;"ＭＳ Ｐゴシック,太字"岡 山 県　折 込 部 数 表</oddHeader>
    <oddFooter>&amp;R&amp;8株式会社 読宣WEST岡山支社TEL086(259)2555　FAX086(259)2552</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47"/>
    <pageSetUpPr fitToPage="1"/>
  </sheetPr>
  <dimension ref="A1:T111"/>
  <sheetViews>
    <sheetView showZeros="0" zoomScale="68" zoomScaleNormal="68" zoomScaleSheetLayoutView="75" workbookViewId="0">
      <selection activeCell="D6" sqref="D6"/>
    </sheetView>
  </sheetViews>
  <sheetFormatPr defaultRowHeight="11.25" x14ac:dyDescent="0.15"/>
  <cols>
    <col min="1" max="1" width="8.625" style="1" customWidth="1"/>
    <col min="2"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8" width="10.625" style="1" customWidth="1"/>
    <col min="19" max="19" width="11.625" style="1" customWidth="1"/>
    <col min="20" max="20" width="5" style="1" customWidth="1"/>
    <col min="21" max="16384" width="9" style="1"/>
  </cols>
  <sheetData>
    <row r="1" spans="1:20" ht="22.5" customHeight="1" x14ac:dyDescent="0.15">
      <c r="A1" s="434" t="s">
        <v>42</v>
      </c>
      <c r="B1" s="434"/>
      <c r="C1" s="434"/>
      <c r="D1" s="435"/>
      <c r="E1" s="440" t="s">
        <v>377</v>
      </c>
      <c r="F1" s="434"/>
      <c r="G1" s="434"/>
      <c r="H1" s="434"/>
      <c r="I1" s="435"/>
      <c r="J1" s="136" t="s">
        <v>390</v>
      </c>
      <c r="K1" s="424" t="s">
        <v>43</v>
      </c>
      <c r="L1" s="425"/>
      <c r="M1" s="425"/>
      <c r="N1" s="425"/>
      <c r="O1" s="438"/>
      <c r="P1" s="424" t="s">
        <v>391</v>
      </c>
      <c r="Q1" s="425"/>
      <c r="R1" s="425"/>
      <c r="S1" s="425"/>
      <c r="T1" s="26"/>
    </row>
    <row r="2" spans="1:20" ht="30" customHeight="1" x14ac:dyDescent="0.15">
      <c r="A2" s="436">
        <f>市郡別!A4</f>
        <v>0</v>
      </c>
      <c r="B2" s="436"/>
      <c r="C2" s="436"/>
      <c r="D2" s="437"/>
      <c r="E2" s="426">
        <f>SUM(G42,J42,M42,P42,S42,D42)</f>
        <v>0</v>
      </c>
      <c r="F2" s="427"/>
      <c r="G2" s="427"/>
      <c r="H2" s="428">
        <f>市郡別!T35</f>
        <v>0</v>
      </c>
      <c r="I2" s="429"/>
      <c r="J2" s="13" t="str">
        <f>市郡別!サイズ2</f>
        <v>-</v>
      </c>
      <c r="K2" s="430">
        <f>市郡別!K4</f>
        <v>0</v>
      </c>
      <c r="L2" s="431"/>
      <c r="M2" s="431"/>
      <c r="N2" s="431"/>
      <c r="O2" s="439"/>
      <c r="P2" s="430">
        <f>市郡別!N4</f>
        <v>0</v>
      </c>
      <c r="Q2" s="431"/>
      <c r="R2" s="431"/>
      <c r="S2" s="431"/>
      <c r="T2" s="26"/>
    </row>
    <row r="3" spans="1:20" ht="8.1" customHeight="1" x14ac:dyDescent="0.15">
      <c r="A3" s="26"/>
      <c r="B3" s="26"/>
      <c r="C3" s="26"/>
      <c r="D3" s="26"/>
      <c r="E3" s="26"/>
      <c r="F3" s="26"/>
      <c r="G3" s="26"/>
      <c r="H3" s="26"/>
      <c r="I3" s="26"/>
      <c r="J3" s="26"/>
      <c r="K3" s="26"/>
      <c r="L3" s="26"/>
      <c r="M3" s="26"/>
      <c r="N3" s="26"/>
      <c r="O3" s="26"/>
      <c r="P3" s="26"/>
      <c r="Q3" s="26"/>
      <c r="R3" s="26"/>
      <c r="S3" s="26"/>
      <c r="T3" s="26"/>
    </row>
    <row r="4" spans="1:20" ht="27.95" customHeight="1" x14ac:dyDescent="0.15">
      <c r="A4" s="432" t="s">
        <v>44</v>
      </c>
      <c r="B4" s="421" t="s">
        <v>53</v>
      </c>
      <c r="C4" s="422"/>
      <c r="D4" s="423"/>
      <c r="E4" s="421" t="s">
        <v>45</v>
      </c>
      <c r="F4" s="422"/>
      <c r="G4" s="423"/>
      <c r="H4" s="421" t="s">
        <v>46</v>
      </c>
      <c r="I4" s="422"/>
      <c r="J4" s="423"/>
      <c r="K4" s="421" t="s">
        <v>47</v>
      </c>
      <c r="L4" s="422"/>
      <c r="M4" s="423"/>
      <c r="N4" s="421" t="s">
        <v>405</v>
      </c>
      <c r="O4" s="422"/>
      <c r="P4" s="423"/>
      <c r="Q4" s="421" t="s">
        <v>49</v>
      </c>
      <c r="R4" s="422"/>
      <c r="S4" s="422"/>
      <c r="T4" s="26"/>
    </row>
    <row r="5" spans="1:20" ht="21.95" customHeight="1" x14ac:dyDescent="0.15">
      <c r="A5" s="433"/>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6"/>
    </row>
    <row r="6" spans="1:20" ht="14.1" hidden="1" customHeight="1" x14ac:dyDescent="0.15">
      <c r="A6" s="28"/>
      <c r="B6" s="24"/>
      <c r="C6" s="19"/>
      <c r="D6" s="31"/>
      <c r="E6" s="19"/>
      <c r="F6" s="19"/>
      <c r="G6" s="31"/>
      <c r="H6" s="19"/>
      <c r="I6" s="19"/>
      <c r="J6" s="31"/>
      <c r="K6" s="19"/>
      <c r="L6" s="19"/>
      <c r="M6" s="31"/>
      <c r="N6" s="19"/>
      <c r="O6" s="19"/>
      <c r="P6" s="31"/>
      <c r="Q6" s="19"/>
      <c r="R6" s="19"/>
      <c r="S6" s="34"/>
      <c r="T6" s="26"/>
    </row>
    <row r="7" spans="1:20" ht="18" customHeight="1" x14ac:dyDescent="0.15">
      <c r="A7" s="418" t="s">
        <v>394</v>
      </c>
      <c r="B7" s="138" t="s">
        <v>8</v>
      </c>
      <c r="C7" s="166">
        <v>1650</v>
      </c>
      <c r="D7" s="165"/>
      <c r="E7" s="138" t="s">
        <v>8</v>
      </c>
      <c r="F7" s="166">
        <v>350</v>
      </c>
      <c r="G7" s="165"/>
      <c r="H7" s="87"/>
      <c r="I7" s="117"/>
      <c r="J7" s="242"/>
      <c r="K7" s="138"/>
      <c r="L7" s="247"/>
      <c r="M7" s="181"/>
      <c r="N7" s="138" t="s">
        <v>8</v>
      </c>
      <c r="O7" s="166">
        <v>50</v>
      </c>
      <c r="P7" s="165"/>
      <c r="Q7" s="87"/>
      <c r="R7" s="117"/>
      <c r="S7" s="243"/>
      <c r="T7" s="26"/>
    </row>
    <row r="8" spans="1:20" ht="18" customHeight="1" x14ac:dyDescent="0.15">
      <c r="A8" s="418"/>
      <c r="B8" s="138" t="s">
        <v>9</v>
      </c>
      <c r="C8" s="166">
        <v>150</v>
      </c>
      <c r="D8" s="165"/>
      <c r="E8" s="138"/>
      <c r="F8" s="166"/>
      <c r="G8" s="181"/>
      <c r="H8" s="87"/>
      <c r="I8" s="117"/>
      <c r="J8" s="242"/>
      <c r="K8" s="87"/>
      <c r="L8" s="213"/>
      <c r="M8" s="241"/>
      <c r="N8" s="87"/>
      <c r="O8" s="213"/>
      <c r="P8" s="241"/>
      <c r="Q8" s="87"/>
      <c r="R8" s="117"/>
      <c r="S8" s="243"/>
      <c r="T8" s="26"/>
    </row>
    <row r="9" spans="1:20" ht="18" customHeight="1" x14ac:dyDescent="0.15">
      <c r="A9" s="418"/>
      <c r="B9" s="138" t="s">
        <v>10</v>
      </c>
      <c r="C9" s="166">
        <v>400</v>
      </c>
      <c r="D9" s="165"/>
      <c r="E9" s="138"/>
      <c r="F9" s="166"/>
      <c r="G9" s="181"/>
      <c r="H9" s="87"/>
      <c r="I9" s="117"/>
      <c r="J9" s="242"/>
      <c r="K9" s="87"/>
      <c r="L9" s="117"/>
      <c r="M9" s="242"/>
      <c r="N9" s="87"/>
      <c r="O9" s="117"/>
      <c r="P9" s="242"/>
      <c r="Q9" s="87"/>
      <c r="R9" s="117"/>
      <c r="S9" s="243"/>
      <c r="T9" s="26"/>
    </row>
    <row r="10" spans="1:20" ht="18" customHeight="1" x14ac:dyDescent="0.15">
      <c r="A10" s="418"/>
      <c r="B10" s="138" t="s">
        <v>11</v>
      </c>
      <c r="C10" s="166">
        <v>200</v>
      </c>
      <c r="D10" s="165"/>
      <c r="E10" s="138"/>
      <c r="F10" s="166"/>
      <c r="G10" s="181"/>
      <c r="H10" s="87"/>
      <c r="I10" s="117"/>
      <c r="J10" s="242"/>
      <c r="K10" s="87"/>
      <c r="L10" s="117"/>
      <c r="M10" s="242"/>
      <c r="N10" s="87"/>
      <c r="O10" s="117"/>
      <c r="P10" s="242"/>
      <c r="Q10" s="87"/>
      <c r="R10" s="117"/>
      <c r="S10" s="243"/>
      <c r="T10" s="26"/>
    </row>
    <row r="11" spans="1:20" ht="18" customHeight="1" x14ac:dyDescent="0.15">
      <c r="A11" s="418"/>
      <c r="B11" s="138" t="s">
        <v>12</v>
      </c>
      <c r="C11" s="166">
        <v>300</v>
      </c>
      <c r="D11" s="165"/>
      <c r="E11" s="138"/>
      <c r="F11" s="166"/>
      <c r="G11" s="181"/>
      <c r="H11" s="87"/>
      <c r="I11" s="117"/>
      <c r="J11" s="242"/>
      <c r="K11" s="87"/>
      <c r="L11" s="117"/>
      <c r="M11" s="242"/>
      <c r="N11" s="87"/>
      <c r="O11" s="117"/>
      <c r="P11" s="242"/>
      <c r="Q11" s="87"/>
      <c r="R11" s="117"/>
      <c r="S11" s="243"/>
      <c r="T11" s="26"/>
    </row>
    <row r="12" spans="1:20" ht="18" customHeight="1" x14ac:dyDescent="0.15">
      <c r="A12" s="418"/>
      <c r="B12" s="138" t="s">
        <v>13</v>
      </c>
      <c r="C12" s="166">
        <v>500</v>
      </c>
      <c r="D12" s="165"/>
      <c r="E12" s="138"/>
      <c r="F12" s="247"/>
      <c r="G12" s="181"/>
      <c r="H12" s="87"/>
      <c r="I12" s="117"/>
      <c r="J12" s="242"/>
      <c r="K12" s="87"/>
      <c r="L12" s="117"/>
      <c r="M12" s="242"/>
      <c r="N12" s="87"/>
      <c r="O12" s="117"/>
      <c r="P12" s="242"/>
      <c r="Q12" s="87"/>
      <c r="R12" s="117"/>
      <c r="S12" s="243"/>
      <c r="T12" s="26"/>
    </row>
    <row r="13" spans="1:20" ht="18" customHeight="1" x14ac:dyDescent="0.15">
      <c r="A13" s="418"/>
      <c r="B13" s="138" t="s">
        <v>14</v>
      </c>
      <c r="C13" s="166">
        <v>1050</v>
      </c>
      <c r="D13" s="165"/>
      <c r="E13" s="138" t="s">
        <v>14</v>
      </c>
      <c r="F13" s="166">
        <v>200</v>
      </c>
      <c r="G13" s="165"/>
      <c r="H13" s="87"/>
      <c r="I13" s="117"/>
      <c r="J13" s="242"/>
      <c r="K13" s="87"/>
      <c r="L13" s="117"/>
      <c r="M13" s="242"/>
      <c r="N13" s="87"/>
      <c r="O13" s="117"/>
      <c r="P13" s="242"/>
      <c r="Q13" s="87"/>
      <c r="R13" s="117"/>
      <c r="S13" s="243"/>
      <c r="T13" s="26"/>
    </row>
    <row r="14" spans="1:20" ht="18" customHeight="1" x14ac:dyDescent="0.15">
      <c r="A14" s="418"/>
      <c r="B14" s="138" t="s">
        <v>15</v>
      </c>
      <c r="C14" s="166">
        <v>100</v>
      </c>
      <c r="D14" s="165"/>
      <c r="E14" s="138"/>
      <c r="F14" s="166"/>
      <c r="G14" s="181"/>
      <c r="H14" s="87"/>
      <c r="I14" s="117"/>
      <c r="J14" s="242"/>
      <c r="K14" s="87"/>
      <c r="L14" s="117"/>
      <c r="M14" s="242"/>
      <c r="N14" s="87"/>
      <c r="O14" s="117"/>
      <c r="P14" s="242"/>
      <c r="Q14" s="87"/>
      <c r="R14" s="117"/>
      <c r="S14" s="243"/>
      <c r="T14" s="26"/>
    </row>
    <row r="15" spans="1:20" ht="18" customHeight="1" x14ac:dyDescent="0.15">
      <c r="A15" s="418"/>
      <c r="B15" s="138" t="s">
        <v>16</v>
      </c>
      <c r="C15" s="166">
        <v>200</v>
      </c>
      <c r="D15" s="165"/>
      <c r="E15" s="138"/>
      <c r="F15" s="166"/>
      <c r="G15" s="181"/>
      <c r="H15" s="87"/>
      <c r="I15" s="117"/>
      <c r="J15" s="242"/>
      <c r="K15" s="87"/>
      <c r="L15" s="117"/>
      <c r="M15" s="242"/>
      <c r="N15" s="87"/>
      <c r="O15" s="117"/>
      <c r="P15" s="242"/>
      <c r="Q15" s="87"/>
      <c r="R15" s="117"/>
      <c r="S15" s="243"/>
      <c r="T15" s="26"/>
    </row>
    <row r="16" spans="1:20" ht="18" customHeight="1" x14ac:dyDescent="0.15">
      <c r="A16" s="418"/>
      <c r="B16" s="138" t="s">
        <v>17</v>
      </c>
      <c r="C16" s="166">
        <v>500</v>
      </c>
      <c r="D16" s="165"/>
      <c r="E16" s="138" t="s">
        <v>18</v>
      </c>
      <c r="F16" s="166">
        <v>150</v>
      </c>
      <c r="G16" s="165"/>
      <c r="H16" s="87"/>
      <c r="I16" s="117"/>
      <c r="J16" s="242"/>
      <c r="K16" s="87"/>
      <c r="L16" s="117"/>
      <c r="M16" s="242"/>
      <c r="N16" s="87"/>
      <c r="O16" s="117"/>
      <c r="P16" s="242"/>
      <c r="Q16" s="87"/>
      <c r="R16" s="117"/>
      <c r="S16" s="243"/>
      <c r="T16" s="26"/>
    </row>
    <row r="17" spans="1:20" ht="18" customHeight="1" x14ac:dyDescent="0.15">
      <c r="A17" s="418"/>
      <c r="B17" s="138" t="s">
        <v>19</v>
      </c>
      <c r="C17" s="166">
        <v>350</v>
      </c>
      <c r="D17" s="165"/>
      <c r="E17" s="138" t="s">
        <v>411</v>
      </c>
      <c r="F17" s="166">
        <v>50</v>
      </c>
      <c r="G17" s="165"/>
      <c r="H17" s="87"/>
      <c r="I17" s="117"/>
      <c r="J17" s="242"/>
      <c r="K17" s="87"/>
      <c r="L17" s="117"/>
      <c r="M17" s="242"/>
      <c r="N17" s="87"/>
      <c r="O17" s="117"/>
      <c r="P17" s="242"/>
      <c r="Q17" s="87"/>
      <c r="R17" s="117"/>
      <c r="S17" s="243"/>
      <c r="T17" s="26"/>
    </row>
    <row r="18" spans="1:20" ht="18" customHeight="1" x14ac:dyDescent="0.15">
      <c r="A18" s="470" t="s">
        <v>666</v>
      </c>
      <c r="B18" s="138" t="s">
        <v>20</v>
      </c>
      <c r="C18" s="166">
        <v>800</v>
      </c>
      <c r="D18" s="165"/>
      <c r="E18" s="138"/>
      <c r="F18" s="166"/>
      <c r="G18" s="181"/>
      <c r="H18" s="87"/>
      <c r="I18" s="117"/>
      <c r="J18" s="242"/>
      <c r="K18" s="87"/>
      <c r="L18" s="117"/>
      <c r="M18" s="242"/>
      <c r="N18" s="87"/>
      <c r="O18" s="117"/>
      <c r="P18" s="242"/>
      <c r="Q18" s="87"/>
      <c r="R18" s="117"/>
      <c r="S18" s="243"/>
      <c r="T18" s="26"/>
    </row>
    <row r="19" spans="1:20" ht="18" customHeight="1" thickBot="1" x14ac:dyDescent="0.2">
      <c r="A19" s="470"/>
      <c r="B19" s="138"/>
      <c r="C19" s="166"/>
      <c r="D19" s="181"/>
      <c r="E19" s="138"/>
      <c r="F19" s="166"/>
      <c r="G19" s="181"/>
      <c r="H19" s="87"/>
      <c r="I19" s="117"/>
      <c r="J19" s="242"/>
      <c r="K19" s="87"/>
      <c r="L19" s="117"/>
      <c r="M19" s="242"/>
      <c r="N19" s="87"/>
      <c r="O19" s="117"/>
      <c r="P19" s="242"/>
      <c r="Q19" s="87"/>
      <c r="R19" s="117"/>
      <c r="S19" s="243"/>
      <c r="T19" s="26"/>
    </row>
    <row r="20" spans="1:20" s="153" customFormat="1" ht="18" customHeight="1" thickTop="1" x14ac:dyDescent="0.15">
      <c r="A20" s="281">
        <f>SUM(C20+F20+I20+L20+O20+R20)</f>
        <v>7000</v>
      </c>
      <c r="B20" s="282" t="s">
        <v>95</v>
      </c>
      <c r="C20" s="283">
        <f>SUM(C7:C19)</f>
        <v>6200</v>
      </c>
      <c r="D20" s="284">
        <f>SUM(D7:D19)</f>
        <v>0</v>
      </c>
      <c r="E20" s="285" t="s">
        <v>95</v>
      </c>
      <c r="F20" s="283">
        <f>SUM(F7:F19)</f>
        <v>750</v>
      </c>
      <c r="G20" s="286">
        <f>SUM(G7:G19)</f>
        <v>0</v>
      </c>
      <c r="H20" s="282" t="s">
        <v>95</v>
      </c>
      <c r="I20" s="283">
        <f>SUM(I7:I19)</f>
        <v>0</v>
      </c>
      <c r="J20" s="284">
        <f>SUM(J7:J19)</f>
        <v>0</v>
      </c>
      <c r="K20" s="287" t="s">
        <v>95</v>
      </c>
      <c r="L20" s="283">
        <f>SUM(L7:L19)</f>
        <v>0</v>
      </c>
      <c r="M20" s="286">
        <f>SUM(M7:M19)</f>
        <v>0</v>
      </c>
      <c r="N20" s="288" t="s">
        <v>95</v>
      </c>
      <c r="O20" s="283">
        <f>SUM(O7:O19)</f>
        <v>50</v>
      </c>
      <c r="P20" s="284">
        <f>SUM(P7:P19)</f>
        <v>0</v>
      </c>
      <c r="Q20" s="287"/>
      <c r="R20" s="283">
        <f>SUM(R7:R19)</f>
        <v>0</v>
      </c>
      <c r="S20" s="286">
        <f>SUM(S7:S19)</f>
        <v>0</v>
      </c>
      <c r="T20" s="218"/>
    </row>
    <row r="21" spans="1:20" ht="18" customHeight="1" x14ac:dyDescent="0.15">
      <c r="A21" s="418" t="s">
        <v>387</v>
      </c>
      <c r="B21" s="138" t="s">
        <v>21</v>
      </c>
      <c r="C21" s="166">
        <v>950</v>
      </c>
      <c r="D21" s="165"/>
      <c r="E21" s="87"/>
      <c r="F21" s="117"/>
      <c r="G21" s="242"/>
      <c r="H21" s="87"/>
      <c r="I21" s="117"/>
      <c r="J21" s="242"/>
      <c r="K21" s="230"/>
      <c r="L21" s="117"/>
      <c r="M21" s="242"/>
      <c r="N21" s="87"/>
      <c r="O21" s="117"/>
      <c r="P21" s="242"/>
      <c r="Q21" s="87"/>
      <c r="R21" s="117"/>
      <c r="S21" s="243"/>
      <c r="T21" s="26"/>
    </row>
    <row r="22" spans="1:20" ht="18" customHeight="1" x14ac:dyDescent="0.15">
      <c r="A22" s="418"/>
      <c r="B22" s="138" t="s">
        <v>22</v>
      </c>
      <c r="C22" s="166">
        <v>700</v>
      </c>
      <c r="D22" s="165"/>
      <c r="E22" s="87"/>
      <c r="F22" s="117"/>
      <c r="G22" s="242"/>
      <c r="H22" s="87"/>
      <c r="I22" s="117"/>
      <c r="J22" s="242"/>
      <c r="K22" s="87"/>
      <c r="L22" s="117"/>
      <c r="M22" s="242"/>
      <c r="N22" s="87"/>
      <c r="O22" s="117"/>
      <c r="P22" s="242"/>
      <c r="Q22" s="87"/>
      <c r="R22" s="117"/>
      <c r="S22" s="243"/>
      <c r="T22" s="26"/>
    </row>
    <row r="23" spans="1:20" ht="18" customHeight="1" x14ac:dyDescent="0.15">
      <c r="A23" s="418"/>
      <c r="B23" s="138" t="s">
        <v>23</v>
      </c>
      <c r="C23" s="166">
        <v>200</v>
      </c>
      <c r="D23" s="165"/>
      <c r="E23" s="87"/>
      <c r="F23" s="117"/>
      <c r="G23" s="242"/>
      <c r="H23" s="87"/>
      <c r="I23" s="117"/>
      <c r="J23" s="242"/>
      <c r="K23" s="87"/>
      <c r="L23" s="117"/>
      <c r="M23" s="242"/>
      <c r="N23" s="87"/>
      <c r="O23" s="117"/>
      <c r="P23" s="242"/>
      <c r="Q23" s="87"/>
      <c r="R23" s="117"/>
      <c r="S23" s="243"/>
      <c r="T23" s="26"/>
    </row>
    <row r="24" spans="1:20" ht="18" customHeight="1" x14ac:dyDescent="0.15">
      <c r="A24" s="418"/>
      <c r="B24" s="138" t="s">
        <v>24</v>
      </c>
      <c r="C24" s="166">
        <v>400</v>
      </c>
      <c r="D24" s="165"/>
      <c r="E24" s="87"/>
      <c r="F24" s="117"/>
      <c r="G24" s="242"/>
      <c r="H24" s="87"/>
      <c r="I24" s="117"/>
      <c r="J24" s="242"/>
      <c r="K24" s="87"/>
      <c r="L24" s="117"/>
      <c r="M24" s="242"/>
      <c r="N24" s="87"/>
      <c r="O24" s="117"/>
      <c r="P24" s="242"/>
      <c r="Q24" s="87"/>
      <c r="R24" s="117"/>
      <c r="S24" s="243"/>
      <c r="T24" s="26"/>
    </row>
    <row r="25" spans="1:20" ht="18" customHeight="1" x14ac:dyDescent="0.15">
      <c r="A25" s="418"/>
      <c r="B25" s="138"/>
      <c r="C25" s="166"/>
      <c r="D25" s="181"/>
      <c r="E25" s="87"/>
      <c r="F25" s="117"/>
      <c r="G25" s="242"/>
      <c r="H25" s="87"/>
      <c r="I25" s="117"/>
      <c r="J25" s="242"/>
      <c r="K25" s="87"/>
      <c r="L25" s="117"/>
      <c r="M25" s="242"/>
      <c r="N25" s="87"/>
      <c r="O25" s="117"/>
      <c r="P25" s="242"/>
      <c r="Q25" s="87"/>
      <c r="R25" s="117"/>
      <c r="S25" s="243"/>
      <c r="T25" s="26"/>
    </row>
    <row r="26" spans="1:20" ht="18" customHeight="1" x14ac:dyDescent="0.15">
      <c r="A26" s="470" t="s">
        <v>666</v>
      </c>
      <c r="B26" s="138"/>
      <c r="C26" s="166"/>
      <c r="D26" s="181"/>
      <c r="E26" s="87"/>
      <c r="F26" s="117"/>
      <c r="G26" s="242"/>
      <c r="H26" s="87"/>
      <c r="I26" s="117"/>
      <c r="J26" s="242"/>
      <c r="K26" s="87"/>
      <c r="L26" s="117"/>
      <c r="M26" s="242"/>
      <c r="N26" s="87"/>
      <c r="O26" s="117"/>
      <c r="P26" s="242"/>
      <c r="Q26" s="87"/>
      <c r="R26" s="117"/>
      <c r="S26" s="243"/>
      <c r="T26" s="26"/>
    </row>
    <row r="27" spans="1:20" ht="18" customHeight="1" thickBot="1" x14ac:dyDescent="0.2">
      <c r="A27" s="470"/>
      <c r="B27" s="138"/>
      <c r="C27" s="166"/>
      <c r="D27" s="181"/>
      <c r="E27" s="87"/>
      <c r="F27" s="117"/>
      <c r="G27" s="242"/>
      <c r="H27" s="87"/>
      <c r="I27" s="117"/>
      <c r="J27" s="242"/>
      <c r="K27" s="87"/>
      <c r="L27" s="117"/>
      <c r="M27" s="242"/>
      <c r="N27" s="87"/>
      <c r="O27" s="117"/>
      <c r="P27" s="242"/>
      <c r="Q27" s="87"/>
      <c r="R27" s="117"/>
      <c r="S27" s="243"/>
      <c r="T27" s="26"/>
    </row>
    <row r="28" spans="1:20" s="153" customFormat="1" ht="18" customHeight="1" thickTop="1" x14ac:dyDescent="0.15">
      <c r="A28" s="281">
        <f>SUM(C28+F28+I28+L28+O28+R28)</f>
        <v>2250</v>
      </c>
      <c r="B28" s="282" t="s">
        <v>95</v>
      </c>
      <c r="C28" s="283">
        <f>SUM(C21:C27)</f>
        <v>2250</v>
      </c>
      <c r="D28" s="284">
        <f>SUM(D21:D27)</f>
        <v>0</v>
      </c>
      <c r="E28" s="285"/>
      <c r="F28" s="283"/>
      <c r="G28" s="286"/>
      <c r="H28" s="282"/>
      <c r="I28" s="283"/>
      <c r="J28" s="284"/>
      <c r="K28" s="287"/>
      <c r="L28" s="283"/>
      <c r="M28" s="286"/>
      <c r="N28" s="288"/>
      <c r="O28" s="283"/>
      <c r="P28" s="284"/>
      <c r="Q28" s="287"/>
      <c r="R28" s="283"/>
      <c r="S28" s="286"/>
      <c r="T28" s="218"/>
    </row>
    <row r="29" spans="1:20" ht="18" customHeight="1" x14ac:dyDescent="0.15">
      <c r="A29" s="418" t="s">
        <v>395</v>
      </c>
      <c r="B29" s="138" t="s">
        <v>25</v>
      </c>
      <c r="C29" s="166">
        <v>1700</v>
      </c>
      <c r="D29" s="165"/>
      <c r="E29" s="138" t="s">
        <v>623</v>
      </c>
      <c r="F29" s="166">
        <v>450</v>
      </c>
      <c r="G29" s="165"/>
      <c r="H29" s="138" t="s">
        <v>623</v>
      </c>
      <c r="I29" s="166">
        <v>500</v>
      </c>
      <c r="J29" s="165"/>
      <c r="K29" s="138" t="s">
        <v>623</v>
      </c>
      <c r="L29" s="166">
        <v>250</v>
      </c>
      <c r="M29" s="165"/>
      <c r="N29" s="87"/>
      <c r="O29" s="117"/>
      <c r="P29" s="242"/>
      <c r="Q29" s="138" t="s">
        <v>26</v>
      </c>
      <c r="R29" s="166">
        <v>150</v>
      </c>
      <c r="S29" s="183"/>
      <c r="T29" s="26"/>
    </row>
    <row r="30" spans="1:20" ht="18" customHeight="1" x14ac:dyDescent="0.15">
      <c r="A30" s="418"/>
      <c r="B30" s="138" t="s">
        <v>27</v>
      </c>
      <c r="C30" s="166">
        <v>150</v>
      </c>
      <c r="D30" s="165"/>
      <c r="E30" s="138"/>
      <c r="F30" s="148"/>
      <c r="G30" s="244"/>
      <c r="H30" s="87"/>
      <c r="I30" s="213"/>
      <c r="J30" s="241"/>
      <c r="K30" s="87"/>
      <c r="L30" s="213"/>
      <c r="M30" s="241"/>
      <c r="N30" s="87"/>
      <c r="O30" s="117"/>
      <c r="P30" s="242"/>
      <c r="Q30" s="217"/>
      <c r="R30" s="213"/>
      <c r="S30" s="243"/>
      <c r="T30" s="26"/>
    </row>
    <row r="31" spans="1:20" ht="18" customHeight="1" x14ac:dyDescent="0.15">
      <c r="A31" s="418"/>
      <c r="B31" s="138" t="s">
        <v>28</v>
      </c>
      <c r="C31" s="166" t="s">
        <v>478</v>
      </c>
      <c r="D31" s="181"/>
      <c r="E31" s="138"/>
      <c r="F31" s="148"/>
      <c r="G31" s="244"/>
      <c r="H31" s="87"/>
      <c r="I31" s="117"/>
      <c r="J31" s="242"/>
      <c r="K31" s="87"/>
      <c r="L31" s="117"/>
      <c r="M31" s="242"/>
      <c r="N31" s="87"/>
      <c r="O31" s="117"/>
      <c r="P31" s="242"/>
      <c r="Q31" s="87"/>
      <c r="R31" s="117"/>
      <c r="S31" s="243"/>
      <c r="T31" s="26"/>
    </row>
    <row r="32" spans="1:20" ht="18" customHeight="1" x14ac:dyDescent="0.15">
      <c r="A32" s="418"/>
      <c r="B32" s="138" t="s">
        <v>477</v>
      </c>
      <c r="C32" s="166">
        <v>1350</v>
      </c>
      <c r="D32" s="165"/>
      <c r="E32" s="138"/>
      <c r="F32" s="148"/>
      <c r="G32" s="244"/>
      <c r="H32" s="87"/>
      <c r="I32" s="117"/>
      <c r="J32" s="242"/>
      <c r="K32" s="87"/>
      <c r="L32" s="117"/>
      <c r="M32" s="242"/>
      <c r="N32" s="87"/>
      <c r="O32" s="117"/>
      <c r="P32" s="242"/>
      <c r="Q32" s="87"/>
      <c r="R32" s="117"/>
      <c r="S32" s="243"/>
      <c r="T32" s="26"/>
    </row>
    <row r="33" spans="1:20" ht="18" customHeight="1" x14ac:dyDescent="0.15">
      <c r="A33" s="418"/>
      <c r="B33" s="138" t="s">
        <v>29</v>
      </c>
      <c r="C33" s="166">
        <v>450</v>
      </c>
      <c r="D33" s="165"/>
      <c r="E33" s="138"/>
      <c r="F33" s="148"/>
      <c r="G33" s="244"/>
      <c r="H33" s="87"/>
      <c r="I33" s="117"/>
      <c r="J33" s="242"/>
      <c r="K33" s="87"/>
      <c r="L33" s="117"/>
      <c r="M33" s="242"/>
      <c r="N33" s="87"/>
      <c r="O33" s="117"/>
      <c r="P33" s="242"/>
      <c r="Q33" s="87"/>
      <c r="R33" s="117"/>
      <c r="S33" s="243"/>
      <c r="T33" s="26"/>
    </row>
    <row r="34" spans="1:20" ht="18" customHeight="1" x14ac:dyDescent="0.15">
      <c r="A34" s="418"/>
      <c r="B34" s="138" t="s">
        <v>30</v>
      </c>
      <c r="C34" s="166">
        <v>350</v>
      </c>
      <c r="D34" s="165"/>
      <c r="E34" s="138"/>
      <c r="F34" s="148"/>
      <c r="G34" s="244"/>
      <c r="H34" s="87"/>
      <c r="I34" s="117"/>
      <c r="J34" s="242"/>
      <c r="K34" s="87"/>
      <c r="L34" s="117"/>
      <c r="M34" s="242"/>
      <c r="N34" s="87"/>
      <c r="O34" s="117"/>
      <c r="P34" s="242"/>
      <c r="Q34" s="87"/>
      <c r="R34" s="117"/>
      <c r="S34" s="243"/>
      <c r="T34" s="26"/>
    </row>
    <row r="35" spans="1:20" ht="18" customHeight="1" x14ac:dyDescent="0.15">
      <c r="A35" s="418"/>
      <c r="B35" s="138" t="s">
        <v>31</v>
      </c>
      <c r="C35" s="166">
        <v>200</v>
      </c>
      <c r="D35" s="165"/>
      <c r="E35" s="138"/>
      <c r="F35" s="148"/>
      <c r="G35" s="244"/>
      <c r="H35" s="87"/>
      <c r="I35" s="117"/>
      <c r="J35" s="242"/>
      <c r="K35" s="87"/>
      <c r="L35" s="117"/>
      <c r="M35" s="242"/>
      <c r="N35" s="87"/>
      <c r="O35" s="117"/>
      <c r="P35" s="242"/>
      <c r="Q35" s="87"/>
      <c r="R35" s="117"/>
      <c r="S35" s="243"/>
      <c r="T35" s="26"/>
    </row>
    <row r="36" spans="1:20" ht="18" customHeight="1" x14ac:dyDescent="0.15">
      <c r="A36" s="470" t="s">
        <v>666</v>
      </c>
      <c r="B36" s="138" t="s">
        <v>32</v>
      </c>
      <c r="C36" s="166">
        <v>600</v>
      </c>
      <c r="D36" s="165"/>
      <c r="E36" s="138"/>
      <c r="F36" s="148"/>
      <c r="G36" s="244"/>
      <c r="H36" s="87"/>
      <c r="I36" s="117"/>
      <c r="J36" s="242"/>
      <c r="K36" s="87"/>
      <c r="L36" s="117"/>
      <c r="M36" s="242"/>
      <c r="N36" s="87"/>
      <c r="O36" s="117"/>
      <c r="P36" s="242"/>
      <c r="Q36" s="87"/>
      <c r="R36" s="117"/>
      <c r="S36" s="243"/>
      <c r="T36" s="26"/>
    </row>
    <row r="37" spans="1:20" ht="18" customHeight="1" thickBot="1" x14ac:dyDescent="0.2">
      <c r="A37" s="470"/>
      <c r="B37" s="138" t="s">
        <v>33</v>
      </c>
      <c r="C37" s="166">
        <v>450</v>
      </c>
      <c r="D37" s="165"/>
      <c r="E37" s="138" t="s">
        <v>34</v>
      </c>
      <c r="F37" s="166">
        <v>200</v>
      </c>
      <c r="G37" s="165"/>
      <c r="H37" s="87"/>
      <c r="I37" s="117"/>
      <c r="J37" s="242"/>
      <c r="K37" s="87"/>
      <c r="L37" s="117"/>
      <c r="M37" s="242"/>
      <c r="N37" s="87"/>
      <c r="O37" s="117"/>
      <c r="P37" s="242"/>
      <c r="Q37" s="87"/>
      <c r="R37" s="117"/>
      <c r="S37" s="243"/>
      <c r="T37" s="26"/>
    </row>
    <row r="38" spans="1:20" s="153" customFormat="1" ht="18" customHeight="1" thickTop="1" x14ac:dyDescent="0.15">
      <c r="A38" s="281">
        <f>SUM(C38+F38+I38+L38+O38+R38)</f>
        <v>6800</v>
      </c>
      <c r="B38" s="282" t="s">
        <v>95</v>
      </c>
      <c r="C38" s="283">
        <f>SUM(C29:C37)</f>
        <v>5250</v>
      </c>
      <c r="D38" s="284">
        <f>SUM(D29:D37)</f>
        <v>0</v>
      </c>
      <c r="E38" s="285" t="s">
        <v>95</v>
      </c>
      <c r="F38" s="283">
        <f>SUM(F29:F37)</f>
        <v>650</v>
      </c>
      <c r="G38" s="286">
        <f>SUM(G29:G37)</f>
        <v>0</v>
      </c>
      <c r="H38" s="282" t="s">
        <v>95</v>
      </c>
      <c r="I38" s="283">
        <f>SUM(I29:I37)</f>
        <v>500</v>
      </c>
      <c r="J38" s="284">
        <f>SUM(J29:J37)</f>
        <v>0</v>
      </c>
      <c r="K38" s="287" t="s">
        <v>95</v>
      </c>
      <c r="L38" s="283">
        <f>SUM(L29:L37)</f>
        <v>250</v>
      </c>
      <c r="M38" s="286">
        <f>SUM(M29:M37)</f>
        <v>0</v>
      </c>
      <c r="N38" s="288"/>
      <c r="O38" s="283">
        <f>SUM(O29:O37)</f>
        <v>0</v>
      </c>
      <c r="P38" s="284">
        <f>SUM(P29:P37)</f>
        <v>0</v>
      </c>
      <c r="Q38" s="287" t="s">
        <v>95</v>
      </c>
      <c r="R38" s="283">
        <f>SUM(R29:R37)</f>
        <v>150</v>
      </c>
      <c r="S38" s="286">
        <f>SUM(S29:S37)</f>
        <v>0</v>
      </c>
      <c r="T38" s="218"/>
    </row>
    <row r="39" spans="1:20" ht="18" customHeight="1" x14ac:dyDescent="0.15">
      <c r="A39" s="27"/>
      <c r="B39" s="6"/>
      <c r="C39" s="166"/>
      <c r="D39" s="196"/>
      <c r="E39" s="54"/>
      <c r="F39" s="55"/>
      <c r="G39" s="35"/>
      <c r="H39" s="11"/>
      <c r="I39" s="12"/>
      <c r="J39" s="37"/>
      <c r="K39" s="8"/>
      <c r="L39" s="7"/>
      <c r="M39" s="38"/>
      <c r="N39" s="6"/>
      <c r="O39" s="12"/>
      <c r="P39" s="37"/>
      <c r="Q39" s="8"/>
      <c r="R39" s="7"/>
      <c r="S39" s="38"/>
      <c r="T39" s="26"/>
    </row>
    <row r="40" spans="1:20" ht="18" customHeight="1" x14ac:dyDescent="0.15">
      <c r="A40" s="22"/>
      <c r="B40" s="6"/>
      <c r="C40" s="166"/>
      <c r="D40" s="196"/>
      <c r="E40" s="54"/>
      <c r="F40" s="55"/>
      <c r="G40" s="35"/>
      <c r="H40" s="11"/>
      <c r="I40" s="12"/>
      <c r="J40" s="37"/>
      <c r="K40" s="8"/>
      <c r="L40" s="7"/>
      <c r="M40" s="38"/>
      <c r="N40" s="6"/>
      <c r="O40" s="12"/>
      <c r="P40" s="37"/>
      <c r="Q40" s="8"/>
      <c r="R40" s="7"/>
      <c r="S40" s="38"/>
      <c r="T40" s="26"/>
    </row>
    <row r="41" spans="1:20" ht="18" customHeight="1" thickBot="1" x14ac:dyDescent="0.2">
      <c r="A41" s="25"/>
      <c r="B41" s="6"/>
      <c r="C41" s="166"/>
      <c r="D41" s="196"/>
      <c r="E41" s="53"/>
      <c r="F41" s="55"/>
      <c r="G41" s="36"/>
      <c r="H41" s="11"/>
      <c r="I41" s="12"/>
      <c r="J41" s="37"/>
      <c r="K41" s="8"/>
      <c r="L41" s="7"/>
      <c r="M41" s="38"/>
      <c r="N41" s="6"/>
      <c r="O41" s="12"/>
      <c r="P41" s="37"/>
      <c r="Q41" s="8"/>
      <c r="R41" s="7"/>
      <c r="S41" s="38"/>
      <c r="T41" s="26"/>
    </row>
    <row r="42" spans="1:20" s="150" customFormat="1" ht="18" customHeight="1" thickTop="1" x14ac:dyDescent="0.15">
      <c r="A42" s="289">
        <f>SUM(C42+F42+I42+L42+O42+R42)</f>
        <v>16050</v>
      </c>
      <c r="B42" s="290" t="s">
        <v>95</v>
      </c>
      <c r="C42" s="291">
        <f>SUM(C38,C28,C20)</f>
        <v>13700</v>
      </c>
      <c r="D42" s="292">
        <f>SUM(D38,D28,D20)</f>
        <v>0</v>
      </c>
      <c r="E42" s="293" t="s">
        <v>95</v>
      </c>
      <c r="F42" s="291">
        <f>SUM(F38,F28,F20)</f>
        <v>1400</v>
      </c>
      <c r="G42" s="294">
        <f>SUM(G38,G28,G20)</f>
        <v>0</v>
      </c>
      <c r="H42" s="290" t="s">
        <v>95</v>
      </c>
      <c r="I42" s="291">
        <f>SUM(I38,I28,I20)</f>
        <v>500</v>
      </c>
      <c r="J42" s="292">
        <f>SUM(J38,J28,J20)</f>
        <v>0</v>
      </c>
      <c r="K42" s="295" t="s">
        <v>95</v>
      </c>
      <c r="L42" s="291">
        <f>SUM(L38,L28,L20)</f>
        <v>250</v>
      </c>
      <c r="M42" s="294">
        <f>SUM(M38,M28,M20)</f>
        <v>0</v>
      </c>
      <c r="N42" s="296"/>
      <c r="O42" s="291">
        <f>SUM(O38,O28,O20)</f>
        <v>50</v>
      </c>
      <c r="P42" s="292">
        <f>SUM(P38,P28,P20)</f>
        <v>0</v>
      </c>
      <c r="Q42" s="295" t="s">
        <v>95</v>
      </c>
      <c r="R42" s="291">
        <f>SUM(R38,R28,R20)</f>
        <v>150</v>
      </c>
      <c r="S42" s="294">
        <f>SUM(S38,S28,S20)</f>
        <v>0</v>
      </c>
      <c r="T42" s="219"/>
    </row>
    <row r="43" spans="1:20" ht="21.75" customHeight="1" x14ac:dyDescent="0.15">
      <c r="A43" s="26"/>
      <c r="B43" s="26"/>
      <c r="C43" s="26"/>
      <c r="D43" s="26"/>
      <c r="E43" s="26"/>
      <c r="F43" s="26"/>
      <c r="G43" s="26"/>
      <c r="H43" s="26"/>
      <c r="I43" s="26"/>
      <c r="J43" s="26"/>
      <c r="K43" s="26"/>
      <c r="L43" s="26"/>
      <c r="M43" s="26"/>
      <c r="N43" s="26"/>
      <c r="O43" s="26"/>
      <c r="P43" s="26"/>
      <c r="Q43" s="26"/>
      <c r="R43" s="26"/>
      <c r="S43" s="323" t="str">
        <f>市郡別!T42</f>
        <v>2024年6月現在</v>
      </c>
      <c r="T43" s="2"/>
    </row>
    <row r="44" spans="1:20" ht="21.75" customHeight="1" x14ac:dyDescent="0.15">
      <c r="A44" s="2"/>
      <c r="B44" s="2"/>
      <c r="C44" s="2"/>
      <c r="D44" s="259">
        <f>COUNTA(D7:D19,D21:D27,D29:D37,G7:G19,G29:G37,J29,M29,P7)</f>
        <v>0</v>
      </c>
      <c r="E44" s="2"/>
      <c r="F44" s="2"/>
      <c r="G44" s="2"/>
      <c r="H44" s="2"/>
      <c r="I44" s="2"/>
      <c r="J44" s="2"/>
      <c r="K44" s="2"/>
      <c r="L44" s="2"/>
      <c r="M44" s="2"/>
      <c r="N44" s="2"/>
      <c r="O44" s="2"/>
      <c r="P44" s="2"/>
      <c r="Q44" s="2"/>
      <c r="R44" s="2"/>
      <c r="S44" s="2"/>
      <c r="T44" s="2"/>
    </row>
    <row r="45" spans="1:20" ht="21.75" customHeight="1" x14ac:dyDescent="0.15">
      <c r="A45" s="2"/>
      <c r="B45" s="2"/>
      <c r="C45" s="2"/>
      <c r="D45" s="2"/>
      <c r="E45" s="2"/>
      <c r="F45" s="2"/>
      <c r="G45" s="2"/>
      <c r="H45" s="2"/>
      <c r="I45" s="2"/>
      <c r="J45" s="2"/>
      <c r="K45" s="2"/>
      <c r="L45" s="2"/>
      <c r="M45" s="2"/>
      <c r="N45" s="2"/>
      <c r="O45" s="2"/>
      <c r="P45" s="2"/>
      <c r="Q45" s="2"/>
      <c r="R45" s="2"/>
      <c r="S45" s="2"/>
      <c r="T45" s="2"/>
    </row>
    <row r="46" spans="1:20" ht="15" customHeight="1" x14ac:dyDescent="0.15"/>
    <row r="47" spans="1:20" ht="15" customHeight="1" x14ac:dyDescent="0.15"/>
    <row r="48" spans="1:2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sheetData>
  <sheetProtection algorithmName="SHA-512" hashValue="ovz3Fbif4/KpG3T/JwPkbke2zQxWH+urDh0Tl7jN5k6Jsu77EiZOha4x1s3joAOBCWutJ/U24ng1IcE7MFZNOw==" saltValue="MI0dKYq6SBrnIUfQAOzKzQ==" spinCount="100000" sheet="1" selectLockedCells="1"/>
  <mergeCells count="22">
    <mergeCell ref="A4:A5"/>
    <mergeCell ref="A1:D1"/>
    <mergeCell ref="A2:D2"/>
    <mergeCell ref="K1:O1"/>
    <mergeCell ref="K2:O2"/>
    <mergeCell ref="E1:I1"/>
    <mergeCell ref="P1:S1"/>
    <mergeCell ref="E2:G2"/>
    <mergeCell ref="H2:I2"/>
    <mergeCell ref="P2:S2"/>
    <mergeCell ref="A36:A37"/>
    <mergeCell ref="A7:A17"/>
    <mergeCell ref="A29:A35"/>
    <mergeCell ref="A21:A25"/>
    <mergeCell ref="A18:A19"/>
    <mergeCell ref="A26:A27"/>
    <mergeCell ref="Q4:S4"/>
    <mergeCell ref="B4:D4"/>
    <mergeCell ref="K4:M4"/>
    <mergeCell ref="H4:J4"/>
    <mergeCell ref="N4:P4"/>
    <mergeCell ref="E4:G4"/>
  </mergeCells>
  <phoneticPr fontId="3"/>
  <dataValidations count="2">
    <dataValidation type="decimal" operator="lessThanOrEqual" allowBlank="1" showInputMessage="1" showErrorMessage="1" error="部数を超えています" sqref="M29 G7 P20 G29 G20 J20 M20 S38 G37:G38 J38 M38 P38 G12:G13 G16:G17 J29 S23:S33 J7:J18 M7:M16 M18 P7:P15 P18 S7:S20 D7:D41" xr:uid="{00000000-0002-0000-0800-000000000000}">
      <formula1>C7</formula1>
    </dataValidation>
    <dataValidation type="decimal" operator="lessThanOrEqual" allowBlank="1" showInputMessage="1" showErrorMessage="1" error="部数を超えています" sqref="G14:G15 G8:G11 G18:G19" xr:uid="{00000000-0002-0000-08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9" orientation="landscape" r:id="rId1"/>
  <headerFooter alignWithMargins="0">
    <oddHeader>&amp;C&amp;"ＭＳ Ｐゴシック,太字"岡 山 県　折 込 部 数 表</oddHeader>
    <oddFooter>&amp;R&amp;8株式会社 読宣WEST岡山支社TEL086(259)2555　FAX086(259)2552</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47"/>
    <pageSetUpPr fitToPage="1"/>
  </sheetPr>
  <dimension ref="A1:T114"/>
  <sheetViews>
    <sheetView showZeros="0" zoomScale="68" zoomScaleNormal="68" zoomScaleSheetLayoutView="80" workbookViewId="0">
      <selection activeCell="D6" sqref="D6"/>
    </sheetView>
  </sheetViews>
  <sheetFormatPr defaultRowHeight="11.25" x14ac:dyDescent="0.15"/>
  <cols>
    <col min="1" max="1" width="8.25" style="1" customWidth="1"/>
    <col min="2"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8" width="10.625" style="1" customWidth="1"/>
    <col min="19" max="19" width="11.625" style="1" customWidth="1"/>
    <col min="20" max="20" width="5" style="1" customWidth="1"/>
    <col min="21" max="16384" width="9" style="1"/>
  </cols>
  <sheetData>
    <row r="1" spans="1:20" ht="22.5" customHeight="1" x14ac:dyDescent="0.15">
      <c r="A1" s="434" t="s">
        <v>42</v>
      </c>
      <c r="B1" s="434"/>
      <c r="C1" s="434"/>
      <c r="D1" s="435"/>
      <c r="E1" s="440" t="s">
        <v>377</v>
      </c>
      <c r="F1" s="434"/>
      <c r="G1" s="434"/>
      <c r="H1" s="434"/>
      <c r="I1" s="435"/>
      <c r="J1" s="136" t="s">
        <v>390</v>
      </c>
      <c r="K1" s="424" t="s">
        <v>43</v>
      </c>
      <c r="L1" s="425"/>
      <c r="M1" s="425"/>
      <c r="N1" s="425"/>
      <c r="O1" s="438"/>
      <c r="P1" s="424" t="s">
        <v>391</v>
      </c>
      <c r="Q1" s="425"/>
      <c r="R1" s="425"/>
      <c r="S1" s="425"/>
      <c r="T1" s="2"/>
    </row>
    <row r="2" spans="1:20" ht="30" customHeight="1" x14ac:dyDescent="0.15">
      <c r="A2" s="436">
        <f>市郡別!A4</f>
        <v>0</v>
      </c>
      <c r="B2" s="436"/>
      <c r="C2" s="436"/>
      <c r="D2" s="437"/>
      <c r="E2" s="426">
        <f>SUM(D45,G45,J45,M45,P45,S45)</f>
        <v>0</v>
      </c>
      <c r="F2" s="427"/>
      <c r="G2" s="427"/>
      <c r="H2" s="428">
        <f>市郡別!T35</f>
        <v>0</v>
      </c>
      <c r="I2" s="429"/>
      <c r="J2" s="13" t="str">
        <f>市郡別!サイズ2</f>
        <v>-</v>
      </c>
      <c r="K2" s="430">
        <f>市郡別!K4</f>
        <v>0</v>
      </c>
      <c r="L2" s="431"/>
      <c r="M2" s="431"/>
      <c r="N2" s="431"/>
      <c r="O2" s="439"/>
      <c r="P2" s="430">
        <f>市郡別!N4</f>
        <v>0</v>
      </c>
      <c r="Q2" s="431"/>
      <c r="R2" s="431"/>
      <c r="S2" s="431"/>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32" t="s">
        <v>44</v>
      </c>
      <c r="B4" s="421" t="s">
        <v>53</v>
      </c>
      <c r="C4" s="422"/>
      <c r="D4" s="423"/>
      <c r="E4" s="421" t="s">
        <v>45</v>
      </c>
      <c r="F4" s="422"/>
      <c r="G4" s="423"/>
      <c r="H4" s="421" t="s">
        <v>46</v>
      </c>
      <c r="I4" s="422"/>
      <c r="J4" s="423"/>
      <c r="K4" s="421" t="s">
        <v>47</v>
      </c>
      <c r="L4" s="422"/>
      <c r="M4" s="423"/>
      <c r="N4" s="421" t="s">
        <v>48</v>
      </c>
      <c r="O4" s="422"/>
      <c r="P4" s="423"/>
      <c r="Q4" s="421" t="s">
        <v>49</v>
      </c>
      <c r="R4" s="422"/>
      <c r="S4" s="422"/>
      <c r="T4" s="2"/>
    </row>
    <row r="5" spans="1:20" ht="21.95" customHeight="1" x14ac:dyDescent="0.15">
      <c r="A5" s="433"/>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4.1" hidden="1" customHeight="1" x14ac:dyDescent="0.15">
      <c r="A6" s="485" t="s">
        <v>289</v>
      </c>
      <c r="B6" s="24"/>
      <c r="C6" s="19"/>
      <c r="D6" s="39"/>
      <c r="E6" s="19"/>
      <c r="F6" s="19"/>
      <c r="G6" s="39"/>
      <c r="H6" s="19"/>
      <c r="I6" s="19"/>
      <c r="J6" s="39"/>
      <c r="K6" s="19"/>
      <c r="L6" s="19"/>
      <c r="M6" s="39"/>
      <c r="N6" s="19"/>
      <c r="O6" s="19"/>
      <c r="P6" s="39"/>
      <c r="Q6" s="19"/>
      <c r="R6" s="19"/>
      <c r="S6" s="40"/>
      <c r="T6" s="2"/>
    </row>
    <row r="7" spans="1:20" ht="18" customHeight="1" x14ac:dyDescent="0.15">
      <c r="A7" s="446"/>
      <c r="B7" s="138" t="s">
        <v>325</v>
      </c>
      <c r="C7" s="166">
        <v>3800</v>
      </c>
      <c r="D7" s="165"/>
      <c r="E7" s="138" t="s">
        <v>325</v>
      </c>
      <c r="F7" s="166">
        <v>1800</v>
      </c>
      <c r="G7" s="165"/>
      <c r="H7" s="138" t="s">
        <v>326</v>
      </c>
      <c r="I7" s="247" t="s">
        <v>606</v>
      </c>
      <c r="J7" s="181"/>
      <c r="K7" s="138"/>
      <c r="L7" s="247"/>
      <c r="M7" s="181"/>
      <c r="N7" s="138" t="s">
        <v>624</v>
      </c>
      <c r="O7" s="247" t="s">
        <v>309</v>
      </c>
      <c r="P7" s="181"/>
      <c r="Q7" s="138" t="s">
        <v>327</v>
      </c>
      <c r="R7" s="247" t="s">
        <v>606</v>
      </c>
      <c r="S7" s="245"/>
      <c r="T7" s="2"/>
    </row>
    <row r="8" spans="1:20" ht="18" customHeight="1" x14ac:dyDescent="0.15">
      <c r="A8" s="446"/>
      <c r="B8" s="138" t="s">
        <v>522</v>
      </c>
      <c r="C8" s="166">
        <v>1150</v>
      </c>
      <c r="D8" s="165"/>
      <c r="E8" s="138"/>
      <c r="F8" s="166"/>
      <c r="G8" s="181"/>
      <c r="H8" s="138" t="s">
        <v>328</v>
      </c>
      <c r="I8" s="247" t="s">
        <v>606</v>
      </c>
      <c r="J8" s="181"/>
      <c r="K8" s="138"/>
      <c r="L8" s="247"/>
      <c r="M8" s="181"/>
      <c r="N8" s="138"/>
      <c r="O8" s="166"/>
      <c r="P8" s="181"/>
      <c r="Q8" s="138" t="s">
        <v>608</v>
      </c>
      <c r="R8" s="166">
        <v>50</v>
      </c>
      <c r="S8" s="183"/>
      <c r="T8" s="2"/>
    </row>
    <row r="9" spans="1:20" ht="18" customHeight="1" x14ac:dyDescent="0.15">
      <c r="A9" s="446"/>
      <c r="B9" s="138"/>
      <c r="C9" s="247"/>
      <c r="D9" s="181"/>
      <c r="E9" s="138" t="s">
        <v>35</v>
      </c>
      <c r="F9" s="166">
        <v>100</v>
      </c>
      <c r="G9" s="165"/>
      <c r="H9" s="138"/>
      <c r="I9" s="166"/>
      <c r="J9" s="181"/>
      <c r="K9" s="138"/>
      <c r="L9" s="166"/>
      <c r="M9" s="181"/>
      <c r="N9" s="138"/>
      <c r="O9" s="166"/>
      <c r="P9" s="181"/>
      <c r="Q9" s="87" t="s">
        <v>532</v>
      </c>
      <c r="R9" s="166">
        <v>250</v>
      </c>
      <c r="S9" s="183"/>
      <c r="T9" s="2"/>
    </row>
    <row r="10" spans="1:20" ht="18" customHeight="1" x14ac:dyDescent="0.15">
      <c r="A10" s="446"/>
      <c r="B10" s="138" t="s">
        <v>328</v>
      </c>
      <c r="C10" s="166">
        <v>2150</v>
      </c>
      <c r="D10" s="165"/>
      <c r="E10" s="138" t="s">
        <v>329</v>
      </c>
      <c r="F10" s="166">
        <v>50</v>
      </c>
      <c r="G10" s="165"/>
      <c r="H10" s="138"/>
      <c r="I10" s="166"/>
      <c r="J10" s="181"/>
      <c r="K10" s="138"/>
      <c r="L10" s="166"/>
      <c r="M10" s="181"/>
      <c r="N10" s="138"/>
      <c r="O10" s="166"/>
      <c r="P10" s="181"/>
      <c r="Q10" s="138" t="s">
        <v>609</v>
      </c>
      <c r="R10" s="166">
        <v>100</v>
      </c>
      <c r="S10" s="183"/>
      <c r="T10" s="2"/>
    </row>
    <row r="11" spans="1:20" ht="18" customHeight="1" x14ac:dyDescent="0.15">
      <c r="A11" s="446"/>
      <c r="B11" s="138" t="s">
        <v>36</v>
      </c>
      <c r="C11" s="166">
        <v>2850</v>
      </c>
      <c r="D11" s="165"/>
      <c r="E11" s="138"/>
      <c r="F11" s="166"/>
      <c r="G11" s="181"/>
      <c r="H11" s="138"/>
      <c r="I11" s="166"/>
      <c r="J11" s="181"/>
      <c r="K11" s="138"/>
      <c r="L11" s="166"/>
      <c r="M11" s="181"/>
      <c r="N11" s="138"/>
      <c r="O11" s="166"/>
      <c r="P11" s="181"/>
      <c r="Q11" s="137" t="s">
        <v>607</v>
      </c>
      <c r="R11" s="166">
        <v>150</v>
      </c>
      <c r="S11" s="183"/>
      <c r="T11" s="2"/>
    </row>
    <row r="12" spans="1:20" ht="18" customHeight="1" x14ac:dyDescent="0.15">
      <c r="A12" s="446"/>
      <c r="B12" s="138"/>
      <c r="C12" s="166"/>
      <c r="D12" s="181"/>
      <c r="E12" s="138"/>
      <c r="F12" s="166"/>
      <c r="G12" s="181"/>
      <c r="H12" s="138"/>
      <c r="I12" s="166"/>
      <c r="J12" s="181"/>
      <c r="K12" s="138"/>
      <c r="L12" s="166"/>
      <c r="M12" s="181"/>
      <c r="N12" s="138"/>
      <c r="O12" s="166"/>
      <c r="P12" s="181"/>
      <c r="Q12" s="87"/>
      <c r="R12" s="213"/>
      <c r="S12" s="245"/>
      <c r="T12" s="2"/>
    </row>
    <row r="13" spans="1:20" ht="18" customHeight="1" x14ac:dyDescent="0.15">
      <c r="A13" s="446"/>
      <c r="B13" s="138"/>
      <c r="C13" s="166"/>
      <c r="D13" s="181"/>
      <c r="E13" s="138"/>
      <c r="F13" s="166"/>
      <c r="G13" s="181"/>
      <c r="H13" s="138"/>
      <c r="I13" s="166"/>
      <c r="J13" s="181"/>
      <c r="K13" s="138"/>
      <c r="L13" s="166"/>
      <c r="M13" s="181"/>
      <c r="N13" s="138"/>
      <c r="O13" s="166"/>
      <c r="P13" s="181"/>
      <c r="Q13" s="87"/>
      <c r="R13" s="213"/>
      <c r="S13" s="245"/>
      <c r="T13" s="2"/>
    </row>
    <row r="14" spans="1:20" ht="18" customHeight="1" x14ac:dyDescent="0.15">
      <c r="A14" s="446"/>
      <c r="B14" s="138"/>
      <c r="C14" s="166"/>
      <c r="D14" s="181"/>
      <c r="E14" s="138"/>
      <c r="F14" s="166"/>
      <c r="G14" s="181"/>
      <c r="H14" s="138"/>
      <c r="I14" s="166"/>
      <c r="J14" s="181"/>
      <c r="K14" s="138"/>
      <c r="L14" s="166"/>
      <c r="M14" s="181"/>
      <c r="N14" s="138"/>
      <c r="O14" s="166"/>
      <c r="P14" s="181"/>
      <c r="Q14" s="87"/>
      <c r="R14" s="213"/>
      <c r="S14" s="245"/>
      <c r="T14" s="2"/>
    </row>
    <row r="15" spans="1:20" ht="18" customHeight="1" x14ac:dyDescent="0.15">
      <c r="A15" s="446"/>
      <c r="B15" s="138"/>
      <c r="C15" s="166"/>
      <c r="D15" s="181"/>
      <c r="E15" s="138"/>
      <c r="F15" s="166"/>
      <c r="G15" s="181"/>
      <c r="H15" s="138"/>
      <c r="I15" s="166"/>
      <c r="J15" s="181"/>
      <c r="K15" s="138"/>
      <c r="L15" s="166"/>
      <c r="M15" s="181"/>
      <c r="N15" s="138"/>
      <c r="O15" s="166"/>
      <c r="P15" s="181"/>
      <c r="Q15" s="87"/>
      <c r="R15" s="213"/>
      <c r="S15" s="245"/>
      <c r="T15" s="2"/>
    </row>
    <row r="16" spans="1:20" ht="18" customHeight="1" x14ac:dyDescent="0.15">
      <c r="A16" s="486" t="s">
        <v>667</v>
      </c>
      <c r="B16" s="138"/>
      <c r="C16" s="166"/>
      <c r="D16" s="181"/>
      <c r="E16" s="138"/>
      <c r="F16" s="166"/>
      <c r="G16" s="181"/>
      <c r="H16" s="138"/>
      <c r="I16" s="166"/>
      <c r="J16" s="181"/>
      <c r="K16" s="138"/>
      <c r="L16" s="166"/>
      <c r="M16" s="181"/>
      <c r="N16" s="138"/>
      <c r="O16" s="166"/>
      <c r="P16" s="181"/>
      <c r="Q16" s="87"/>
      <c r="R16" s="213"/>
      <c r="S16" s="245"/>
      <c r="T16" s="2"/>
    </row>
    <row r="17" spans="1:20" ht="18" customHeight="1" x14ac:dyDescent="0.15">
      <c r="A17" s="487"/>
      <c r="B17" s="265"/>
      <c r="C17" s="268"/>
      <c r="D17" s="267"/>
      <c r="E17" s="265"/>
      <c r="F17" s="268"/>
      <c r="G17" s="267"/>
      <c r="H17" s="265"/>
      <c r="I17" s="268"/>
      <c r="J17" s="267"/>
      <c r="K17" s="265"/>
      <c r="L17" s="268"/>
      <c r="M17" s="267"/>
      <c r="N17" s="265"/>
      <c r="O17" s="268"/>
      <c r="P17" s="267"/>
      <c r="Q17" s="274"/>
      <c r="R17" s="275"/>
      <c r="S17" s="276"/>
      <c r="T17" s="2"/>
    </row>
    <row r="18" spans="1:20" ht="18" customHeight="1" x14ac:dyDescent="0.15">
      <c r="A18" s="445" t="s">
        <v>396</v>
      </c>
      <c r="B18" s="137" t="s">
        <v>330</v>
      </c>
      <c r="C18" s="164">
        <v>1450</v>
      </c>
      <c r="D18" s="165"/>
      <c r="E18" s="137" t="s">
        <v>37</v>
      </c>
      <c r="F18" s="164">
        <v>700</v>
      </c>
      <c r="G18" s="165"/>
      <c r="H18" s="137" t="s">
        <v>331</v>
      </c>
      <c r="I18" s="332" t="s">
        <v>606</v>
      </c>
      <c r="J18" s="181"/>
      <c r="K18" s="137"/>
      <c r="L18" s="164"/>
      <c r="M18" s="181"/>
      <c r="N18" s="137"/>
      <c r="O18" s="164"/>
      <c r="P18" s="181"/>
      <c r="Q18" s="137" t="s">
        <v>506</v>
      </c>
      <c r="R18" s="164">
        <v>100</v>
      </c>
      <c r="S18" s="330"/>
      <c r="T18" s="2"/>
    </row>
    <row r="19" spans="1:20" ht="18" customHeight="1" x14ac:dyDescent="0.15">
      <c r="A19" s="445"/>
      <c r="B19" s="138" t="s">
        <v>332</v>
      </c>
      <c r="C19" s="166">
        <v>1950</v>
      </c>
      <c r="D19" s="165"/>
      <c r="E19" s="138"/>
      <c r="F19" s="166"/>
      <c r="G19" s="181"/>
      <c r="H19" s="138"/>
      <c r="I19" s="166"/>
      <c r="J19" s="181"/>
      <c r="K19" s="138"/>
      <c r="L19" s="166"/>
      <c r="M19" s="181"/>
      <c r="N19" s="138"/>
      <c r="O19" s="166"/>
      <c r="P19" s="181"/>
      <c r="Q19" s="87"/>
      <c r="R19" s="213"/>
      <c r="S19" s="245"/>
      <c r="T19" s="2"/>
    </row>
    <row r="20" spans="1:20" ht="18" customHeight="1" x14ac:dyDescent="0.15">
      <c r="A20" s="445"/>
      <c r="B20" s="138" t="s">
        <v>333</v>
      </c>
      <c r="C20" s="166">
        <v>2050</v>
      </c>
      <c r="D20" s="165"/>
      <c r="E20" s="138"/>
      <c r="F20" s="166"/>
      <c r="G20" s="181"/>
      <c r="H20" s="138"/>
      <c r="I20" s="166"/>
      <c r="J20" s="181"/>
      <c r="K20" s="138"/>
      <c r="L20" s="166"/>
      <c r="M20" s="181"/>
      <c r="N20" s="138"/>
      <c r="O20" s="166"/>
      <c r="P20" s="181"/>
      <c r="Q20" s="87"/>
      <c r="R20" s="213"/>
      <c r="S20" s="245"/>
      <c r="T20" s="2"/>
    </row>
    <row r="21" spans="1:20" ht="18" customHeight="1" x14ac:dyDescent="0.15">
      <c r="A21" s="445"/>
      <c r="B21" s="138" t="s">
        <v>334</v>
      </c>
      <c r="C21" s="166">
        <v>1100</v>
      </c>
      <c r="D21" s="165"/>
      <c r="E21" s="138" t="s">
        <v>335</v>
      </c>
      <c r="F21" s="166">
        <v>250</v>
      </c>
      <c r="G21" s="165"/>
      <c r="H21" s="138"/>
      <c r="I21" s="166"/>
      <c r="J21" s="181"/>
      <c r="K21" s="138"/>
      <c r="L21" s="166"/>
      <c r="M21" s="181"/>
      <c r="N21" s="138"/>
      <c r="O21" s="166"/>
      <c r="P21" s="181"/>
      <c r="Q21" s="87"/>
      <c r="R21" s="213"/>
      <c r="S21" s="245"/>
      <c r="T21" s="2"/>
    </row>
    <row r="22" spans="1:20" ht="18" customHeight="1" x14ac:dyDescent="0.15">
      <c r="A22" s="445"/>
      <c r="B22" s="138" t="s">
        <v>336</v>
      </c>
      <c r="C22" s="335" t="s">
        <v>520</v>
      </c>
      <c r="D22" s="181"/>
      <c r="E22" s="138"/>
      <c r="F22" s="166"/>
      <c r="G22" s="181"/>
      <c r="H22" s="138"/>
      <c r="I22" s="166"/>
      <c r="J22" s="181"/>
      <c r="K22" s="138"/>
      <c r="L22" s="166"/>
      <c r="M22" s="181"/>
      <c r="N22" s="138"/>
      <c r="O22" s="166"/>
      <c r="P22" s="181"/>
      <c r="Q22" s="87"/>
      <c r="R22" s="213"/>
      <c r="S22" s="245"/>
      <c r="T22" s="2"/>
    </row>
    <row r="23" spans="1:20" ht="18" customHeight="1" x14ac:dyDescent="0.15">
      <c r="A23" s="445"/>
      <c r="B23" s="138" t="s">
        <v>337</v>
      </c>
      <c r="C23" s="335" t="s">
        <v>520</v>
      </c>
      <c r="D23" s="181"/>
      <c r="E23" s="138"/>
      <c r="F23" s="166"/>
      <c r="G23" s="181"/>
      <c r="H23" s="138"/>
      <c r="I23" s="166"/>
      <c r="J23" s="181"/>
      <c r="K23" s="138"/>
      <c r="L23" s="166"/>
      <c r="M23" s="181"/>
      <c r="N23" s="138"/>
      <c r="O23" s="166"/>
      <c r="P23" s="181"/>
      <c r="Q23" s="87"/>
      <c r="R23" s="213"/>
      <c r="S23" s="245"/>
      <c r="T23" s="2"/>
    </row>
    <row r="24" spans="1:20" ht="18" customHeight="1" x14ac:dyDescent="0.15">
      <c r="A24" s="445"/>
      <c r="B24" s="138" t="s">
        <v>338</v>
      </c>
      <c r="C24" s="166">
        <v>550</v>
      </c>
      <c r="D24" s="165"/>
      <c r="E24" s="138"/>
      <c r="F24" s="166"/>
      <c r="G24" s="181"/>
      <c r="H24" s="138"/>
      <c r="I24" s="166"/>
      <c r="J24" s="181"/>
      <c r="K24" s="138"/>
      <c r="L24" s="166"/>
      <c r="M24" s="181"/>
      <c r="N24" s="138"/>
      <c r="O24" s="166"/>
      <c r="P24" s="181"/>
      <c r="Q24" s="87"/>
      <c r="R24" s="213"/>
      <c r="S24" s="245"/>
      <c r="T24" s="2"/>
    </row>
    <row r="25" spans="1:20" ht="18" customHeight="1" x14ac:dyDescent="0.15">
      <c r="A25" s="470" t="s">
        <v>664</v>
      </c>
      <c r="B25" s="138" t="s">
        <v>35</v>
      </c>
      <c r="C25" s="166">
        <v>1350</v>
      </c>
      <c r="D25" s="165"/>
      <c r="E25" s="138" t="s">
        <v>586</v>
      </c>
      <c r="F25" s="166">
        <v>300</v>
      </c>
      <c r="G25" s="165"/>
      <c r="H25" s="138"/>
      <c r="I25" s="166"/>
      <c r="J25" s="181"/>
      <c r="K25" s="138"/>
      <c r="L25" s="166"/>
      <c r="M25" s="181"/>
      <c r="N25" s="138"/>
      <c r="O25" s="166"/>
      <c r="P25" s="181"/>
      <c r="Q25" s="138" t="s">
        <v>339</v>
      </c>
      <c r="R25" s="166">
        <v>50</v>
      </c>
      <c r="S25" s="183"/>
      <c r="T25" s="2"/>
    </row>
    <row r="26" spans="1:20" ht="18" customHeight="1" thickBot="1" x14ac:dyDescent="0.2">
      <c r="A26" s="470"/>
      <c r="B26" s="138" t="s">
        <v>38</v>
      </c>
      <c r="C26" s="166" t="s">
        <v>536</v>
      </c>
      <c r="D26" s="181"/>
      <c r="E26" s="138"/>
      <c r="F26" s="166"/>
      <c r="G26" s="181"/>
      <c r="H26" s="138"/>
      <c r="I26" s="166"/>
      <c r="J26" s="181"/>
      <c r="K26" s="138"/>
      <c r="L26" s="166"/>
      <c r="M26" s="181"/>
      <c r="N26" s="138"/>
      <c r="O26" s="166"/>
      <c r="P26" s="181"/>
      <c r="Q26" s="87"/>
      <c r="R26" s="213"/>
      <c r="S26" s="245"/>
      <c r="T26" s="2"/>
    </row>
    <row r="27" spans="1:20" s="153" customFormat="1" ht="18" customHeight="1" thickTop="1" x14ac:dyDescent="0.15">
      <c r="A27" s="281">
        <f>SUM(C27+F27+I27+L27+O27+R27)</f>
        <v>22300</v>
      </c>
      <c r="B27" s="282" t="s">
        <v>95</v>
      </c>
      <c r="C27" s="283">
        <f>SUM(C7:C26)</f>
        <v>18400</v>
      </c>
      <c r="D27" s="284">
        <f>SUM(D7:D26)</f>
        <v>0</v>
      </c>
      <c r="E27" s="285" t="s">
        <v>95</v>
      </c>
      <c r="F27" s="283">
        <f>SUM(F7:F26)</f>
        <v>3200</v>
      </c>
      <c r="G27" s="286">
        <f>SUM(G7:G26)</f>
        <v>0</v>
      </c>
      <c r="H27" s="282" t="s">
        <v>95</v>
      </c>
      <c r="I27" s="283">
        <f>SUM(I7:I26)</f>
        <v>0</v>
      </c>
      <c r="J27" s="284">
        <f>SUM(J7:J26)</f>
        <v>0</v>
      </c>
      <c r="K27" s="287" t="s">
        <v>95</v>
      </c>
      <c r="L27" s="283">
        <f>SUM(L7:L26)</f>
        <v>0</v>
      </c>
      <c r="M27" s="286">
        <f>SUM(M7:M26)</f>
        <v>0</v>
      </c>
      <c r="N27" s="288" t="s">
        <v>95</v>
      </c>
      <c r="O27" s="283">
        <f>SUM(O7:O26)</f>
        <v>0</v>
      </c>
      <c r="P27" s="284">
        <f>SUM(P7:P26)</f>
        <v>0</v>
      </c>
      <c r="Q27" s="287" t="s">
        <v>95</v>
      </c>
      <c r="R27" s="283">
        <f>SUM(R7:R26)</f>
        <v>700</v>
      </c>
      <c r="S27" s="286">
        <f>SUM(S7:S26)</f>
        <v>0</v>
      </c>
      <c r="T27" s="154"/>
    </row>
    <row r="28" spans="1:20" ht="18" customHeight="1" x14ac:dyDescent="0.15">
      <c r="A28" s="484" t="s">
        <v>397</v>
      </c>
      <c r="B28" s="138" t="s">
        <v>340</v>
      </c>
      <c r="C28" s="166">
        <v>1250</v>
      </c>
      <c r="D28" s="165"/>
      <c r="E28" s="138" t="s">
        <v>340</v>
      </c>
      <c r="F28" s="166">
        <v>300</v>
      </c>
      <c r="G28" s="165"/>
      <c r="H28" s="87"/>
      <c r="I28" s="213"/>
      <c r="J28" s="241"/>
      <c r="K28" s="87"/>
      <c r="L28" s="213"/>
      <c r="M28" s="241"/>
      <c r="N28" s="87"/>
      <c r="O28" s="213"/>
      <c r="P28" s="241"/>
      <c r="Q28" s="138" t="s">
        <v>39</v>
      </c>
      <c r="R28" s="166">
        <v>50</v>
      </c>
      <c r="S28" s="183"/>
      <c r="T28" s="2"/>
    </row>
    <row r="29" spans="1:20" ht="18" customHeight="1" x14ac:dyDescent="0.15">
      <c r="A29" s="484"/>
      <c r="B29" s="138" t="s">
        <v>341</v>
      </c>
      <c r="C29" s="166">
        <v>500</v>
      </c>
      <c r="D29" s="165"/>
      <c r="E29" s="138"/>
      <c r="F29" s="166"/>
      <c r="G29" s="181"/>
      <c r="H29" s="87"/>
      <c r="I29" s="213"/>
      <c r="J29" s="241"/>
      <c r="K29" s="87"/>
      <c r="L29" s="213"/>
      <c r="M29" s="241"/>
      <c r="N29" s="87"/>
      <c r="O29" s="213"/>
      <c r="P29" s="241"/>
      <c r="Q29" s="87"/>
      <c r="R29" s="213"/>
      <c r="S29" s="245"/>
      <c r="T29" s="2"/>
    </row>
    <row r="30" spans="1:20" ht="18" customHeight="1" x14ac:dyDescent="0.15">
      <c r="A30" s="470" t="s">
        <v>664</v>
      </c>
      <c r="B30" s="138" t="s">
        <v>525</v>
      </c>
      <c r="C30" s="166">
        <v>1300</v>
      </c>
      <c r="D30" s="165"/>
      <c r="E30" s="138"/>
      <c r="F30" s="166"/>
      <c r="G30" s="181"/>
      <c r="H30" s="87"/>
      <c r="I30" s="213"/>
      <c r="J30" s="241"/>
      <c r="K30" s="87"/>
      <c r="L30" s="213"/>
      <c r="M30" s="241"/>
      <c r="N30" s="87"/>
      <c r="O30" s="213"/>
      <c r="P30" s="241"/>
      <c r="Q30" s="87"/>
      <c r="R30" s="213"/>
      <c r="S30" s="245"/>
      <c r="T30" s="2"/>
    </row>
    <row r="31" spans="1:20" ht="18" customHeight="1" thickBot="1" x14ac:dyDescent="0.2">
      <c r="A31" s="470"/>
      <c r="B31" s="138" t="s">
        <v>342</v>
      </c>
      <c r="C31" s="166" t="s">
        <v>526</v>
      </c>
      <c r="D31" s="181"/>
      <c r="E31" s="138"/>
      <c r="F31" s="166"/>
      <c r="G31" s="181"/>
      <c r="H31" s="87"/>
      <c r="I31" s="213"/>
      <c r="J31" s="241"/>
      <c r="K31" s="87"/>
      <c r="L31" s="213"/>
      <c r="M31" s="241"/>
      <c r="N31" s="87"/>
      <c r="O31" s="213"/>
      <c r="P31" s="241"/>
      <c r="Q31" s="87"/>
      <c r="R31" s="213"/>
      <c r="S31" s="245"/>
      <c r="T31" s="2"/>
    </row>
    <row r="32" spans="1:20" s="153" customFormat="1" ht="18" customHeight="1" thickTop="1" x14ac:dyDescent="0.15">
      <c r="A32" s="281">
        <f>SUM(C32+F32+I32+L32+O32+R32)</f>
        <v>3400</v>
      </c>
      <c r="B32" s="282" t="s">
        <v>95</v>
      </c>
      <c r="C32" s="283">
        <f>SUM(C28:C31)</f>
        <v>3050</v>
      </c>
      <c r="D32" s="284">
        <f>SUM(D28:D31)</f>
        <v>0</v>
      </c>
      <c r="E32" s="285" t="s">
        <v>95</v>
      </c>
      <c r="F32" s="283">
        <f>SUM(F28:F31)</f>
        <v>300</v>
      </c>
      <c r="G32" s="286">
        <f>SUM(G28:G31)</f>
        <v>0</v>
      </c>
      <c r="H32" s="282"/>
      <c r="I32" s="283"/>
      <c r="J32" s="284"/>
      <c r="K32" s="287"/>
      <c r="L32" s="283"/>
      <c r="M32" s="286"/>
      <c r="N32" s="288"/>
      <c r="O32" s="283"/>
      <c r="P32" s="284"/>
      <c r="Q32" s="287" t="s">
        <v>95</v>
      </c>
      <c r="R32" s="283">
        <f>SUM(R28:R31)</f>
        <v>50</v>
      </c>
      <c r="S32" s="286">
        <f>SUM(S28:S31)</f>
        <v>0</v>
      </c>
      <c r="T32" s="154"/>
    </row>
    <row r="33" spans="1:20" ht="18" customHeight="1" x14ac:dyDescent="0.15">
      <c r="A33" s="418" t="s">
        <v>398</v>
      </c>
      <c r="B33" s="138" t="s">
        <v>343</v>
      </c>
      <c r="C33" s="166">
        <v>1600</v>
      </c>
      <c r="D33" s="165"/>
      <c r="E33" s="87"/>
      <c r="F33" s="213"/>
      <c r="G33" s="241"/>
      <c r="H33" s="87"/>
      <c r="I33" s="213"/>
      <c r="J33" s="241"/>
      <c r="K33" s="87"/>
      <c r="L33" s="213"/>
      <c r="M33" s="241"/>
      <c r="N33" s="87"/>
      <c r="O33" s="213"/>
      <c r="P33" s="241"/>
      <c r="Q33" s="87"/>
      <c r="R33" s="213"/>
      <c r="S33" s="245"/>
      <c r="T33" s="2"/>
    </row>
    <row r="34" spans="1:20" ht="18" customHeight="1" x14ac:dyDescent="0.15">
      <c r="A34" s="418"/>
      <c r="B34" s="138" t="s">
        <v>344</v>
      </c>
      <c r="C34" s="166" t="s">
        <v>551</v>
      </c>
      <c r="D34" s="181"/>
      <c r="E34" s="87"/>
      <c r="F34" s="213"/>
      <c r="G34" s="241"/>
      <c r="H34" s="87"/>
      <c r="I34" s="213"/>
      <c r="J34" s="241"/>
      <c r="K34" s="87"/>
      <c r="L34" s="213"/>
      <c r="M34" s="241"/>
      <c r="N34" s="87"/>
      <c r="O34" s="213"/>
      <c r="P34" s="241"/>
      <c r="Q34" s="87"/>
      <c r="R34" s="213"/>
      <c r="S34" s="245"/>
      <c r="T34" s="2"/>
    </row>
    <row r="35" spans="1:20" ht="18" customHeight="1" x14ac:dyDescent="0.15">
      <c r="A35" s="418"/>
      <c r="B35" s="138" t="s">
        <v>345</v>
      </c>
      <c r="C35" s="166">
        <v>550</v>
      </c>
      <c r="D35" s="165"/>
      <c r="E35" s="87"/>
      <c r="F35" s="213"/>
      <c r="G35" s="241"/>
      <c r="H35" s="87"/>
      <c r="I35" s="213"/>
      <c r="J35" s="241"/>
      <c r="K35" s="87"/>
      <c r="L35" s="213"/>
      <c r="M35" s="241"/>
      <c r="N35" s="87"/>
      <c r="O35" s="213"/>
      <c r="P35" s="241"/>
      <c r="Q35" s="87"/>
      <c r="R35" s="213"/>
      <c r="S35" s="245"/>
      <c r="T35" s="2"/>
    </row>
    <row r="36" spans="1:20" ht="18" customHeight="1" x14ac:dyDescent="0.15">
      <c r="A36" s="418"/>
      <c r="B36" s="138" t="s">
        <v>346</v>
      </c>
      <c r="C36" s="335" t="s">
        <v>652</v>
      </c>
      <c r="D36" s="181"/>
      <c r="E36" s="87"/>
      <c r="F36" s="213"/>
      <c r="G36" s="241"/>
      <c r="H36" s="87"/>
      <c r="I36" s="213"/>
      <c r="J36" s="241"/>
      <c r="K36" s="87"/>
      <c r="L36" s="213"/>
      <c r="M36" s="241"/>
      <c r="N36" s="87"/>
      <c r="O36" s="213"/>
      <c r="P36" s="241"/>
      <c r="Q36" s="87"/>
      <c r="R36" s="213"/>
      <c r="S36" s="245"/>
      <c r="T36" s="2"/>
    </row>
    <row r="37" spans="1:20" ht="18" customHeight="1" x14ac:dyDescent="0.15">
      <c r="A37" s="418"/>
      <c r="B37" s="138" t="s">
        <v>347</v>
      </c>
      <c r="C37" s="166" t="s">
        <v>500</v>
      </c>
      <c r="D37" s="181"/>
      <c r="E37" s="87"/>
      <c r="F37" s="213"/>
      <c r="G37" s="241"/>
      <c r="H37" s="87"/>
      <c r="I37" s="213"/>
      <c r="J37" s="241"/>
      <c r="K37" s="87"/>
      <c r="L37" s="213"/>
      <c r="M37" s="241"/>
      <c r="N37" s="87"/>
      <c r="O37" s="213"/>
      <c r="P37" s="241"/>
      <c r="Q37" s="87"/>
      <c r="R37" s="213"/>
      <c r="S37" s="245"/>
      <c r="T37" s="2"/>
    </row>
    <row r="38" spans="1:20" ht="18" customHeight="1" x14ac:dyDescent="0.15">
      <c r="A38" s="418"/>
      <c r="B38" s="138" t="s">
        <v>348</v>
      </c>
      <c r="C38" s="166" t="s">
        <v>500</v>
      </c>
      <c r="D38" s="181"/>
      <c r="E38" s="87"/>
      <c r="F38" s="213"/>
      <c r="G38" s="241"/>
      <c r="H38" s="87"/>
      <c r="I38" s="213"/>
      <c r="J38" s="241"/>
      <c r="K38" s="87"/>
      <c r="L38" s="213"/>
      <c r="M38" s="241"/>
      <c r="N38" s="87"/>
      <c r="O38" s="213"/>
      <c r="P38" s="241"/>
      <c r="Q38" s="87"/>
      <c r="R38" s="213"/>
      <c r="S38" s="245"/>
      <c r="T38" s="2"/>
    </row>
    <row r="39" spans="1:20" ht="18" customHeight="1" x14ac:dyDescent="0.15">
      <c r="A39" s="418"/>
      <c r="B39" s="138" t="s">
        <v>349</v>
      </c>
      <c r="C39" s="166">
        <v>1050</v>
      </c>
      <c r="D39" s="165"/>
      <c r="E39" s="87"/>
      <c r="F39" s="213"/>
      <c r="G39" s="241"/>
      <c r="H39" s="87"/>
      <c r="I39" s="213"/>
      <c r="J39" s="241"/>
      <c r="K39" s="87"/>
      <c r="L39" s="213"/>
      <c r="M39" s="241"/>
      <c r="N39" s="87"/>
      <c r="O39" s="213"/>
      <c r="P39" s="241"/>
      <c r="Q39" s="87"/>
      <c r="R39" s="213"/>
      <c r="S39" s="245"/>
      <c r="T39" s="2"/>
    </row>
    <row r="40" spans="1:20" ht="18" customHeight="1" x14ac:dyDescent="0.15">
      <c r="A40" s="418"/>
      <c r="B40" s="138" t="s">
        <v>529</v>
      </c>
      <c r="C40" s="166">
        <v>800</v>
      </c>
      <c r="D40" s="165"/>
      <c r="E40" s="138" t="s">
        <v>349</v>
      </c>
      <c r="F40" s="166">
        <v>50</v>
      </c>
      <c r="G40" s="165"/>
      <c r="H40" s="87"/>
      <c r="I40" s="213"/>
      <c r="J40" s="241"/>
      <c r="K40" s="87"/>
      <c r="L40" s="213"/>
      <c r="M40" s="241"/>
      <c r="N40" s="87"/>
      <c r="O40" s="213"/>
      <c r="P40" s="241"/>
      <c r="Q40" s="87"/>
      <c r="R40" s="213"/>
      <c r="S40" s="245"/>
      <c r="T40" s="2"/>
    </row>
    <row r="41" spans="1:20" ht="18" customHeight="1" x14ac:dyDescent="0.15">
      <c r="A41" s="470" t="s">
        <v>664</v>
      </c>
      <c r="B41" s="138"/>
      <c r="C41" s="247"/>
      <c r="D41" s="181"/>
      <c r="E41" s="87"/>
      <c r="F41" s="213"/>
      <c r="G41" s="241"/>
      <c r="H41" s="87"/>
      <c r="I41" s="213"/>
      <c r="J41" s="241"/>
      <c r="K41" s="87"/>
      <c r="L41" s="213"/>
      <c r="M41" s="241"/>
      <c r="N41" s="87"/>
      <c r="O41" s="213"/>
      <c r="P41" s="241"/>
      <c r="Q41" s="87"/>
      <c r="R41" s="213"/>
      <c r="S41" s="245"/>
      <c r="T41" s="2"/>
    </row>
    <row r="42" spans="1:20" ht="18" customHeight="1" thickBot="1" x14ac:dyDescent="0.2">
      <c r="A42" s="470"/>
      <c r="B42" s="138"/>
      <c r="C42" s="247"/>
      <c r="D42" s="181"/>
      <c r="E42" s="87"/>
      <c r="F42" s="213"/>
      <c r="G42" s="241"/>
      <c r="H42" s="87"/>
      <c r="I42" s="213"/>
      <c r="J42" s="241"/>
      <c r="K42" s="87"/>
      <c r="L42" s="213"/>
      <c r="M42" s="241"/>
      <c r="N42" s="87"/>
      <c r="O42" s="213"/>
      <c r="P42" s="241"/>
      <c r="Q42" s="87"/>
      <c r="R42" s="213"/>
      <c r="S42" s="245"/>
      <c r="T42" s="2"/>
    </row>
    <row r="43" spans="1:20" s="153" customFormat="1" ht="18" customHeight="1" thickTop="1" x14ac:dyDescent="0.15">
      <c r="A43" s="281">
        <f>SUM(C43+F43+I43+L43+O43+R43)</f>
        <v>4050</v>
      </c>
      <c r="B43" s="282" t="s">
        <v>95</v>
      </c>
      <c r="C43" s="283">
        <f>SUM(C33:C42)</f>
        <v>4000</v>
      </c>
      <c r="D43" s="284">
        <f>SUM(D33:D42)</f>
        <v>0</v>
      </c>
      <c r="E43" s="285" t="s">
        <v>95</v>
      </c>
      <c r="F43" s="283">
        <f>SUM(F33:F42)</f>
        <v>50</v>
      </c>
      <c r="G43" s="286">
        <f>SUM(G33:G42)</f>
        <v>0</v>
      </c>
      <c r="H43" s="282"/>
      <c r="I43" s="283"/>
      <c r="J43" s="284"/>
      <c r="K43" s="287"/>
      <c r="L43" s="283"/>
      <c r="M43" s="286"/>
      <c r="N43" s="288"/>
      <c r="O43" s="283"/>
      <c r="P43" s="284"/>
      <c r="Q43" s="287"/>
      <c r="R43" s="283"/>
      <c r="S43" s="286"/>
      <c r="T43" s="154"/>
    </row>
    <row r="44" spans="1:20" ht="18" customHeight="1" thickBot="1" x14ac:dyDescent="0.2">
      <c r="A44" s="25"/>
      <c r="B44" s="6"/>
      <c r="C44" s="166"/>
      <c r="D44" s="175"/>
      <c r="E44" s="53"/>
      <c r="F44" s="172"/>
      <c r="G44" s="170"/>
      <c r="H44" s="11"/>
      <c r="I44" s="177"/>
      <c r="J44" s="175"/>
      <c r="K44" s="8"/>
      <c r="L44" s="166"/>
      <c r="M44" s="180"/>
      <c r="N44" s="6"/>
      <c r="O44" s="177"/>
      <c r="P44" s="175"/>
      <c r="Q44" s="8"/>
      <c r="R44" s="166"/>
      <c r="S44" s="180"/>
      <c r="T44" s="2"/>
    </row>
    <row r="45" spans="1:20" s="150" customFormat="1" ht="18" customHeight="1" thickTop="1" x14ac:dyDescent="0.15">
      <c r="A45" s="289">
        <f>SUM(C45+F45+I45+L45+O45+R45)</f>
        <v>29750</v>
      </c>
      <c r="B45" s="290" t="s">
        <v>95</v>
      </c>
      <c r="C45" s="291">
        <f>SUM(C43,C32,C27)</f>
        <v>25450</v>
      </c>
      <c r="D45" s="292">
        <f>SUM(D43,D32,D27)</f>
        <v>0</v>
      </c>
      <c r="E45" s="293" t="s">
        <v>316</v>
      </c>
      <c r="F45" s="291">
        <f>SUM(F43,F32,F27)</f>
        <v>3550</v>
      </c>
      <c r="G45" s="294">
        <f>SUM(G43,G32,G27)</f>
        <v>0</v>
      </c>
      <c r="H45" s="290" t="s">
        <v>316</v>
      </c>
      <c r="I45" s="291">
        <f>SUM(I43,I32,I27)</f>
        <v>0</v>
      </c>
      <c r="J45" s="292">
        <f>SUM(J43,J32,J27)</f>
        <v>0</v>
      </c>
      <c r="K45" s="295" t="s">
        <v>239</v>
      </c>
      <c r="L45" s="291">
        <f>SUM(L43,L32,L27)</f>
        <v>0</v>
      </c>
      <c r="M45" s="294">
        <f>SUM(M43,M32,M27)</f>
        <v>0</v>
      </c>
      <c r="N45" s="296" t="s">
        <v>239</v>
      </c>
      <c r="O45" s="291">
        <f>SUM(O43,O32,O27)</f>
        <v>0</v>
      </c>
      <c r="P45" s="292">
        <f>SUM(P43,P32,P27)</f>
        <v>0</v>
      </c>
      <c r="Q45" s="295" t="s">
        <v>239</v>
      </c>
      <c r="R45" s="291">
        <f>SUM(R43,R32,R27)</f>
        <v>750</v>
      </c>
      <c r="S45" s="294">
        <f>SUM(S43,S32,S27)</f>
        <v>0</v>
      </c>
      <c r="T45" s="149"/>
    </row>
    <row r="46" spans="1:20" ht="18.75" customHeight="1" x14ac:dyDescent="0.15">
      <c r="A46" s="2"/>
      <c r="B46" s="2"/>
      <c r="C46" s="2"/>
      <c r="D46" s="2"/>
      <c r="E46" s="2"/>
      <c r="F46" s="2"/>
      <c r="G46" s="2"/>
      <c r="H46" s="2"/>
      <c r="I46" s="2"/>
      <c r="J46" s="2"/>
      <c r="K46" s="2"/>
      <c r="L46" s="2"/>
      <c r="M46" s="2"/>
      <c r="N46" s="2"/>
      <c r="O46" s="2"/>
      <c r="P46" s="2"/>
      <c r="Q46" s="2"/>
      <c r="R46" s="2"/>
      <c r="S46" s="323" t="str">
        <f>市郡別!T42</f>
        <v>2024年6月現在</v>
      </c>
      <c r="T46" s="2"/>
    </row>
    <row r="47" spans="1:20" ht="18.75" customHeight="1" x14ac:dyDescent="0.15">
      <c r="A47" s="2"/>
      <c r="B47" s="2"/>
      <c r="C47" s="2"/>
      <c r="D47" s="259">
        <f>COUNTA(D7:D26,D28:D30,D33:D37,G7:G26,G28:G31,D39:D40,G33:G42,J7:J26,M7:M26,P7)</f>
        <v>0</v>
      </c>
      <c r="E47" s="2"/>
      <c r="F47" s="2"/>
      <c r="G47" s="2"/>
      <c r="H47" s="2"/>
      <c r="I47" s="2"/>
      <c r="J47" s="2"/>
      <c r="K47" s="2"/>
      <c r="L47" s="2"/>
      <c r="M47" s="2"/>
      <c r="N47" s="2"/>
      <c r="O47" s="2"/>
      <c r="P47" s="2"/>
      <c r="Q47" s="2"/>
      <c r="R47" s="2"/>
      <c r="S47" s="2"/>
      <c r="T47" s="2"/>
    </row>
    <row r="48" spans="1:20" ht="18.75" customHeight="1" x14ac:dyDescent="0.15">
      <c r="A48" s="2"/>
      <c r="B48" s="2"/>
      <c r="C48" s="2"/>
      <c r="D48" s="2"/>
      <c r="E48" s="2"/>
      <c r="F48" s="2"/>
      <c r="G48" s="2"/>
      <c r="H48" s="2"/>
      <c r="I48" s="2"/>
      <c r="J48" s="2"/>
      <c r="K48" s="2"/>
      <c r="L48" s="2"/>
      <c r="M48" s="2"/>
      <c r="N48" s="2"/>
      <c r="O48" s="2"/>
      <c r="P48" s="2"/>
      <c r="Q48" s="2"/>
      <c r="R48" s="2"/>
      <c r="S48" s="2"/>
      <c r="T48" s="2"/>
    </row>
    <row r="49" spans="1:20" ht="15" customHeight="1" x14ac:dyDescent="0.15">
      <c r="A49" s="2"/>
      <c r="B49" s="2"/>
      <c r="C49" s="2"/>
      <c r="D49" s="2"/>
      <c r="E49" s="2"/>
      <c r="F49" s="2"/>
      <c r="G49" s="2"/>
      <c r="H49" s="2"/>
      <c r="I49" s="2"/>
      <c r="J49" s="2"/>
      <c r="K49" s="2"/>
      <c r="L49" s="2"/>
      <c r="M49" s="2"/>
      <c r="N49" s="2"/>
      <c r="O49" s="2"/>
      <c r="P49" s="2"/>
      <c r="Q49" s="2"/>
      <c r="R49" s="2"/>
      <c r="S49" s="2"/>
      <c r="T49" s="2"/>
    </row>
    <row r="50" spans="1:20" ht="15" customHeight="1" x14ac:dyDescent="0.15"/>
    <row r="51" spans="1:20" ht="15" customHeight="1" x14ac:dyDescent="0.15"/>
    <row r="52" spans="1:20" ht="15" customHeight="1" x14ac:dyDescent="0.15"/>
    <row r="53" spans="1:20" ht="15" customHeight="1" x14ac:dyDescent="0.15"/>
    <row r="54" spans="1:20" ht="15" customHeight="1" x14ac:dyDescent="0.15"/>
    <row r="55" spans="1:20" ht="15" customHeight="1" x14ac:dyDescent="0.15"/>
    <row r="56" spans="1:20" ht="15" customHeight="1" x14ac:dyDescent="0.15"/>
    <row r="57" spans="1:20" ht="15" customHeight="1" x14ac:dyDescent="0.15"/>
    <row r="58" spans="1:20" ht="15" customHeight="1" x14ac:dyDescent="0.15"/>
    <row r="59" spans="1:20" ht="15" customHeight="1" x14ac:dyDescent="0.15"/>
    <row r="60" spans="1:20" ht="15" customHeight="1" x14ac:dyDescent="0.15"/>
    <row r="61" spans="1:20" ht="15" customHeight="1" x14ac:dyDescent="0.15"/>
    <row r="62" spans="1:20" ht="15" customHeight="1" x14ac:dyDescent="0.15"/>
    <row r="63" spans="1:20" ht="15" customHeight="1" x14ac:dyDescent="0.15"/>
    <row r="64" spans="1:20"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sheetData>
  <sheetProtection algorithmName="SHA-512" hashValue="B86wUJwIyDXhDMhnaZSDenAornqQDmG7eqJrj/BRZDuZ7BBa1qS9SpPKyPpO3VwFnHJBKv6fi+zT40MY3usISw==" saltValue="IDuqWFjvGmnGC4wjYFv75A==" spinCount="100000" sheet="1" selectLockedCells="1"/>
  <mergeCells count="24">
    <mergeCell ref="E1:I1"/>
    <mergeCell ref="A41:A42"/>
    <mergeCell ref="P1:S1"/>
    <mergeCell ref="E2:G2"/>
    <mergeCell ref="H2:I2"/>
    <mergeCell ref="P2:S2"/>
    <mergeCell ref="A4:A5"/>
    <mergeCell ref="Q4:S4"/>
    <mergeCell ref="B4:D4"/>
    <mergeCell ref="K4:M4"/>
    <mergeCell ref="H4:J4"/>
    <mergeCell ref="N4:P4"/>
    <mergeCell ref="E4:G4"/>
    <mergeCell ref="A1:D1"/>
    <mergeCell ref="A2:D2"/>
    <mergeCell ref="K1:O1"/>
    <mergeCell ref="K2:O2"/>
    <mergeCell ref="A33:A40"/>
    <mergeCell ref="A28:A29"/>
    <mergeCell ref="A18:A24"/>
    <mergeCell ref="A6:A15"/>
    <mergeCell ref="A25:A26"/>
    <mergeCell ref="A16:A17"/>
    <mergeCell ref="A30:A31"/>
  </mergeCells>
  <phoneticPr fontId="3"/>
  <dataValidations count="2">
    <dataValidation type="decimal" operator="lessThanOrEqual" allowBlank="1" showInputMessage="1" showErrorMessage="1" error="部数を超えています" sqref="G25 G7 P27 G27:G28 J27 M27 G32 J32 M32 P32 G43 J43 M43 P43 S43 G9:G10 G18 G21 G40 J7:J23 D7:D44 M7:M22 S7:S36 P7:P21" xr:uid="{00000000-0002-0000-0900-000000000000}">
      <formula1>C7</formula1>
    </dataValidation>
    <dataValidation type="decimal" operator="lessThanOrEqual" allowBlank="1" showInputMessage="1" showErrorMessage="1" error="部数を超えています" sqref="G8 G22:G24 G19:G20 G11:G17" xr:uid="{00000000-0002-0000-09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9" orientation="landscape" r:id="rId1"/>
  <headerFooter alignWithMargins="0">
    <oddHeader>&amp;C&amp;"ＭＳ Ｐゴシック,太字"岡 山 県　折 込 部 数 表</oddHeader>
    <oddFooter>&amp;R&amp;8株式会社 読宣WEST岡山支社TEL086(259)2555　FAX086(259)2552</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indexed="47"/>
    <pageSetUpPr fitToPage="1"/>
  </sheetPr>
  <dimension ref="A1:T114"/>
  <sheetViews>
    <sheetView showZeros="0" zoomScale="68" zoomScaleNormal="68" zoomScaleSheetLayoutView="80" workbookViewId="0">
      <selection activeCell="D6" sqref="D6"/>
    </sheetView>
  </sheetViews>
  <sheetFormatPr defaultRowHeight="11.25" x14ac:dyDescent="0.15"/>
  <cols>
    <col min="1" max="1" width="8.25" style="1" customWidth="1"/>
    <col min="2" max="2" width="12.125" style="1" customWidth="1"/>
    <col min="3" max="3" width="10.1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7" width="11.125" style="1" customWidth="1"/>
    <col min="18" max="18" width="10.625" style="1" customWidth="1"/>
    <col min="19" max="19" width="11.625" style="1" customWidth="1"/>
    <col min="20" max="20" width="5" style="1" customWidth="1"/>
    <col min="21" max="16384" width="9" style="1"/>
  </cols>
  <sheetData>
    <row r="1" spans="1:20" ht="22.5" customHeight="1" x14ac:dyDescent="0.15">
      <c r="A1" s="434" t="s">
        <v>42</v>
      </c>
      <c r="B1" s="434"/>
      <c r="C1" s="434"/>
      <c r="D1" s="435"/>
      <c r="E1" s="440" t="s">
        <v>377</v>
      </c>
      <c r="F1" s="434"/>
      <c r="G1" s="434"/>
      <c r="H1" s="434"/>
      <c r="I1" s="435"/>
      <c r="J1" s="136" t="s">
        <v>390</v>
      </c>
      <c r="K1" s="424" t="s">
        <v>43</v>
      </c>
      <c r="L1" s="425"/>
      <c r="M1" s="425"/>
      <c r="N1" s="425"/>
      <c r="O1" s="438"/>
      <c r="P1" s="424" t="s">
        <v>391</v>
      </c>
      <c r="Q1" s="425"/>
      <c r="R1" s="425"/>
      <c r="S1" s="425"/>
      <c r="T1" s="2"/>
    </row>
    <row r="2" spans="1:20" ht="30" customHeight="1" x14ac:dyDescent="0.15">
      <c r="A2" s="436">
        <f>市郡別!A4</f>
        <v>0</v>
      </c>
      <c r="B2" s="436"/>
      <c r="C2" s="436"/>
      <c r="D2" s="437"/>
      <c r="E2" s="426">
        <f>SUM(D45,G45,J45,M45,P45,S45)</f>
        <v>0</v>
      </c>
      <c r="F2" s="427"/>
      <c r="G2" s="427"/>
      <c r="H2" s="428">
        <f>市郡別!T35</f>
        <v>0</v>
      </c>
      <c r="I2" s="429"/>
      <c r="J2" s="13" t="str">
        <f>市郡別!サイズ2</f>
        <v>-</v>
      </c>
      <c r="K2" s="430">
        <f>市郡別!K4</f>
        <v>0</v>
      </c>
      <c r="L2" s="431"/>
      <c r="M2" s="431"/>
      <c r="N2" s="431"/>
      <c r="O2" s="439"/>
      <c r="P2" s="430">
        <f>市郡別!N4</f>
        <v>0</v>
      </c>
      <c r="Q2" s="431"/>
      <c r="R2" s="431"/>
      <c r="S2" s="431"/>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32" t="s">
        <v>44</v>
      </c>
      <c r="B4" s="421" t="s">
        <v>53</v>
      </c>
      <c r="C4" s="422"/>
      <c r="D4" s="423"/>
      <c r="E4" s="421" t="s">
        <v>45</v>
      </c>
      <c r="F4" s="422"/>
      <c r="G4" s="423"/>
      <c r="H4" s="421" t="s">
        <v>46</v>
      </c>
      <c r="I4" s="422"/>
      <c r="J4" s="423"/>
      <c r="K4" s="421" t="s">
        <v>47</v>
      </c>
      <c r="L4" s="422"/>
      <c r="M4" s="423"/>
      <c r="N4" s="421" t="s">
        <v>48</v>
      </c>
      <c r="O4" s="422"/>
      <c r="P4" s="423"/>
      <c r="Q4" s="421" t="s">
        <v>49</v>
      </c>
      <c r="R4" s="422"/>
      <c r="S4" s="422"/>
      <c r="T4" s="2"/>
    </row>
    <row r="5" spans="1:20" ht="21.95" customHeight="1" x14ac:dyDescent="0.15">
      <c r="A5" s="433"/>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4.1" hidden="1" customHeight="1" x14ac:dyDescent="0.15">
      <c r="A6" s="28"/>
      <c r="B6" s="24"/>
      <c r="C6" s="19"/>
      <c r="D6" s="39"/>
      <c r="E6" s="19"/>
      <c r="F6" s="19"/>
      <c r="G6" s="39"/>
      <c r="H6" s="19"/>
      <c r="I6" s="19"/>
      <c r="J6" s="39"/>
      <c r="K6" s="19"/>
      <c r="L6" s="19"/>
      <c r="M6" s="39"/>
      <c r="N6" s="19"/>
      <c r="O6" s="19"/>
      <c r="P6" s="23"/>
      <c r="Q6" s="19"/>
      <c r="R6" s="19"/>
      <c r="S6" s="40"/>
      <c r="T6" s="2"/>
    </row>
    <row r="7" spans="1:20" ht="18" customHeight="1" x14ac:dyDescent="0.15">
      <c r="A7" s="418" t="s">
        <v>399</v>
      </c>
      <c r="B7" s="138" t="s">
        <v>350</v>
      </c>
      <c r="C7" s="166">
        <v>900</v>
      </c>
      <c r="D7" s="165"/>
      <c r="E7" s="138" t="s">
        <v>350</v>
      </c>
      <c r="F7" s="166">
        <v>400</v>
      </c>
      <c r="G7" s="165"/>
      <c r="H7" s="138" t="s">
        <v>350</v>
      </c>
      <c r="I7" s="166">
        <v>150</v>
      </c>
      <c r="J7" s="165"/>
      <c r="K7" s="138" t="s">
        <v>625</v>
      </c>
      <c r="L7" s="166">
        <v>250</v>
      </c>
      <c r="M7" s="165"/>
      <c r="N7" s="87"/>
      <c r="O7" s="117"/>
      <c r="P7" s="242"/>
      <c r="Q7" s="138" t="s">
        <v>434</v>
      </c>
      <c r="R7" s="166">
        <v>100</v>
      </c>
      <c r="S7" s="183"/>
      <c r="T7" s="2"/>
    </row>
    <row r="8" spans="1:20" ht="18" customHeight="1" x14ac:dyDescent="0.15">
      <c r="A8" s="418"/>
      <c r="B8" s="138" t="s">
        <v>351</v>
      </c>
      <c r="C8" s="166">
        <v>350</v>
      </c>
      <c r="D8" s="165"/>
      <c r="E8" s="138" t="s">
        <v>351</v>
      </c>
      <c r="F8" s="166">
        <v>250</v>
      </c>
      <c r="G8" s="165"/>
      <c r="H8" s="138"/>
      <c r="I8" s="166"/>
      <c r="J8" s="181"/>
      <c r="K8" s="138"/>
      <c r="L8" s="166"/>
      <c r="M8" s="181"/>
      <c r="N8" s="87"/>
      <c r="O8" s="117"/>
      <c r="P8" s="242"/>
      <c r="Q8" s="138"/>
      <c r="R8" s="166"/>
      <c r="S8" s="193"/>
      <c r="T8" s="2"/>
    </row>
    <row r="9" spans="1:20" ht="18" customHeight="1" x14ac:dyDescent="0.15">
      <c r="A9" s="418"/>
      <c r="B9" s="138" t="s">
        <v>352</v>
      </c>
      <c r="C9" s="166">
        <v>300</v>
      </c>
      <c r="D9" s="165"/>
      <c r="E9" s="138"/>
      <c r="F9" s="166"/>
      <c r="G9" s="181"/>
      <c r="H9" s="138"/>
      <c r="I9" s="166"/>
      <c r="J9" s="181"/>
      <c r="K9" s="138"/>
      <c r="L9" s="166"/>
      <c r="M9" s="181"/>
      <c r="N9" s="87"/>
      <c r="O9" s="117"/>
      <c r="P9" s="242"/>
      <c r="Q9" s="138"/>
      <c r="R9" s="166"/>
      <c r="S9" s="193"/>
      <c r="T9" s="2"/>
    </row>
    <row r="10" spans="1:20" ht="18" customHeight="1" x14ac:dyDescent="0.15">
      <c r="A10" s="418"/>
      <c r="B10" s="138" t="s">
        <v>353</v>
      </c>
      <c r="C10" s="166">
        <v>300</v>
      </c>
      <c r="D10" s="165"/>
      <c r="E10" s="138"/>
      <c r="F10" s="166"/>
      <c r="G10" s="181"/>
      <c r="H10" s="138"/>
      <c r="I10" s="166"/>
      <c r="J10" s="181"/>
      <c r="K10" s="138"/>
      <c r="L10" s="166"/>
      <c r="M10" s="181"/>
      <c r="N10" s="87"/>
      <c r="O10" s="117"/>
      <c r="P10" s="242"/>
      <c r="Q10" s="138"/>
      <c r="R10" s="166"/>
      <c r="S10" s="193"/>
      <c r="T10" s="2"/>
    </row>
    <row r="11" spans="1:20" ht="18" customHeight="1" x14ac:dyDescent="0.15">
      <c r="A11" s="418"/>
      <c r="B11" s="246" t="s">
        <v>413</v>
      </c>
      <c r="C11" s="166">
        <v>150</v>
      </c>
      <c r="D11" s="165"/>
      <c r="E11" s="138"/>
      <c r="F11" s="166"/>
      <c r="G11" s="181"/>
      <c r="H11" s="138"/>
      <c r="I11" s="166"/>
      <c r="J11" s="181"/>
      <c r="K11" s="138"/>
      <c r="L11" s="166"/>
      <c r="M11" s="181"/>
      <c r="N11" s="87"/>
      <c r="O11" s="117"/>
      <c r="P11" s="242"/>
      <c r="Q11" s="138"/>
      <c r="R11" s="166"/>
      <c r="S11" s="193"/>
      <c r="T11" s="2"/>
    </row>
    <row r="12" spans="1:20" ht="18" customHeight="1" x14ac:dyDescent="0.15">
      <c r="A12" s="418"/>
      <c r="B12" s="138" t="s">
        <v>354</v>
      </c>
      <c r="C12" s="166">
        <v>450</v>
      </c>
      <c r="D12" s="165"/>
      <c r="E12" s="138"/>
      <c r="F12" s="166"/>
      <c r="G12" s="181"/>
      <c r="H12" s="138"/>
      <c r="I12" s="166"/>
      <c r="J12" s="181"/>
      <c r="K12" s="138"/>
      <c r="L12" s="166"/>
      <c r="M12" s="181"/>
      <c r="N12" s="87"/>
      <c r="O12" s="117"/>
      <c r="P12" s="242"/>
      <c r="Q12" s="138"/>
      <c r="R12" s="166"/>
      <c r="S12" s="193"/>
      <c r="T12" s="2"/>
    </row>
    <row r="13" spans="1:20" ht="18" customHeight="1" x14ac:dyDescent="0.15">
      <c r="A13" s="418"/>
      <c r="B13" s="138" t="s">
        <v>355</v>
      </c>
      <c r="C13" s="166">
        <v>1500</v>
      </c>
      <c r="D13" s="165"/>
      <c r="E13" s="138" t="s">
        <v>355</v>
      </c>
      <c r="F13" s="166">
        <v>1000</v>
      </c>
      <c r="G13" s="165"/>
      <c r="H13" s="138" t="s">
        <v>355</v>
      </c>
      <c r="I13" s="166">
        <v>250</v>
      </c>
      <c r="J13" s="165"/>
      <c r="K13" s="138" t="s">
        <v>626</v>
      </c>
      <c r="L13" s="166">
        <v>150</v>
      </c>
      <c r="M13" s="165"/>
      <c r="N13" s="87"/>
      <c r="O13" s="117"/>
      <c r="P13" s="242"/>
      <c r="Q13" s="138" t="s">
        <v>356</v>
      </c>
      <c r="R13" s="166">
        <v>100</v>
      </c>
      <c r="S13" s="183"/>
      <c r="T13" s="2"/>
    </row>
    <row r="14" spans="1:20" ht="18" customHeight="1" x14ac:dyDescent="0.15">
      <c r="A14" s="418"/>
      <c r="B14" s="138" t="s">
        <v>507</v>
      </c>
      <c r="C14" s="166">
        <v>150</v>
      </c>
      <c r="D14" s="165"/>
      <c r="E14" s="138"/>
      <c r="F14" s="166"/>
      <c r="G14" s="181"/>
      <c r="H14" s="138"/>
      <c r="I14" s="166"/>
      <c r="J14" s="181"/>
      <c r="K14" s="138"/>
      <c r="L14" s="166"/>
      <c r="M14" s="181"/>
      <c r="N14" s="87"/>
      <c r="O14" s="117"/>
      <c r="P14" s="242"/>
      <c r="Q14" s="138"/>
      <c r="R14" s="166"/>
      <c r="S14" s="193"/>
      <c r="T14" s="2"/>
    </row>
    <row r="15" spans="1:20" ht="18" customHeight="1" x14ac:dyDescent="0.15">
      <c r="A15" s="418"/>
      <c r="B15" s="138" t="s">
        <v>357</v>
      </c>
      <c r="C15" s="166">
        <v>950</v>
      </c>
      <c r="D15" s="165"/>
      <c r="E15" s="138"/>
      <c r="F15" s="166"/>
      <c r="G15" s="181"/>
      <c r="H15" s="138"/>
      <c r="I15" s="166"/>
      <c r="J15" s="181"/>
      <c r="K15" s="138"/>
      <c r="L15" s="166"/>
      <c r="M15" s="181"/>
      <c r="N15" s="87"/>
      <c r="O15" s="117"/>
      <c r="P15" s="242"/>
      <c r="Q15" s="138"/>
      <c r="R15" s="166"/>
      <c r="S15" s="193"/>
      <c r="T15" s="2"/>
    </row>
    <row r="16" spans="1:20" ht="18" customHeight="1" x14ac:dyDescent="0.15">
      <c r="A16" s="418"/>
      <c r="B16" s="138" t="s">
        <v>358</v>
      </c>
      <c r="C16" s="166">
        <v>1100</v>
      </c>
      <c r="D16" s="165"/>
      <c r="E16" s="138" t="s">
        <v>358</v>
      </c>
      <c r="F16" s="166">
        <v>300</v>
      </c>
      <c r="G16" s="165"/>
      <c r="H16" s="138" t="s">
        <v>358</v>
      </c>
      <c r="I16" s="166">
        <v>250</v>
      </c>
      <c r="J16" s="165"/>
      <c r="K16" s="138" t="s">
        <v>627</v>
      </c>
      <c r="L16" s="166">
        <v>150</v>
      </c>
      <c r="M16" s="165"/>
      <c r="N16" s="87"/>
      <c r="O16" s="117"/>
      <c r="P16" s="242"/>
      <c r="Q16" s="138" t="s">
        <v>628</v>
      </c>
      <c r="R16" s="166">
        <v>100</v>
      </c>
      <c r="S16" s="183"/>
      <c r="T16" s="2"/>
    </row>
    <row r="17" spans="1:20" ht="18" customHeight="1" x14ac:dyDescent="0.15">
      <c r="A17" s="418"/>
      <c r="B17" s="138" t="s">
        <v>359</v>
      </c>
      <c r="C17" s="166">
        <v>400</v>
      </c>
      <c r="D17" s="165"/>
      <c r="E17" s="87"/>
      <c r="F17" s="213"/>
      <c r="G17" s="241"/>
      <c r="H17" s="87"/>
      <c r="I17" s="213"/>
      <c r="J17" s="241"/>
      <c r="K17" s="87"/>
      <c r="L17" s="213"/>
      <c r="M17" s="241"/>
      <c r="N17" s="87"/>
      <c r="O17" s="117"/>
      <c r="P17" s="242"/>
      <c r="Q17" s="87"/>
      <c r="R17" s="213"/>
      <c r="S17" s="245"/>
      <c r="T17" s="2"/>
    </row>
    <row r="18" spans="1:20" ht="18" customHeight="1" x14ac:dyDescent="0.15">
      <c r="A18" s="418"/>
      <c r="B18" s="138" t="s">
        <v>360</v>
      </c>
      <c r="C18" s="166">
        <v>400</v>
      </c>
      <c r="D18" s="165"/>
      <c r="E18" s="87"/>
      <c r="F18" s="213"/>
      <c r="G18" s="241"/>
      <c r="H18" s="87"/>
      <c r="I18" s="213"/>
      <c r="J18" s="241"/>
      <c r="K18" s="87"/>
      <c r="L18" s="213"/>
      <c r="M18" s="241"/>
      <c r="N18" s="87"/>
      <c r="O18" s="117"/>
      <c r="P18" s="242"/>
      <c r="Q18" s="87"/>
      <c r="R18" s="213"/>
      <c r="S18" s="245"/>
      <c r="T18" s="2"/>
    </row>
    <row r="19" spans="1:20" ht="18" customHeight="1" x14ac:dyDescent="0.15">
      <c r="A19" s="418"/>
      <c r="B19" s="138" t="s">
        <v>361</v>
      </c>
      <c r="C19" s="166">
        <v>350</v>
      </c>
      <c r="D19" s="165"/>
      <c r="E19" s="87"/>
      <c r="F19" s="213"/>
      <c r="G19" s="241"/>
      <c r="H19" s="87"/>
      <c r="I19" s="213"/>
      <c r="J19" s="241"/>
      <c r="K19" s="87"/>
      <c r="L19" s="213"/>
      <c r="M19" s="241"/>
      <c r="N19" s="87"/>
      <c r="O19" s="117"/>
      <c r="P19" s="242"/>
      <c r="Q19" s="87"/>
      <c r="R19" s="213"/>
      <c r="S19" s="245"/>
      <c r="T19" s="2"/>
    </row>
    <row r="20" spans="1:20" ht="18" customHeight="1" x14ac:dyDescent="0.15">
      <c r="A20" s="418"/>
      <c r="B20" s="138" t="s">
        <v>530</v>
      </c>
      <c r="C20" s="166">
        <v>1350</v>
      </c>
      <c r="D20" s="165"/>
      <c r="E20" s="87"/>
      <c r="F20" s="213"/>
      <c r="G20" s="241"/>
      <c r="H20" s="87"/>
      <c r="I20" s="213"/>
      <c r="J20" s="241"/>
      <c r="K20" s="87"/>
      <c r="L20" s="213"/>
      <c r="M20" s="241"/>
      <c r="N20" s="87"/>
      <c r="O20" s="117"/>
      <c r="P20" s="242"/>
      <c r="Q20" s="87"/>
      <c r="R20" s="213"/>
      <c r="S20" s="245"/>
      <c r="T20" s="2"/>
    </row>
    <row r="21" spans="1:20" ht="18" customHeight="1" x14ac:dyDescent="0.15">
      <c r="A21" s="470" t="s">
        <v>664</v>
      </c>
      <c r="B21" s="138" t="s">
        <v>400</v>
      </c>
      <c r="C21" s="166">
        <v>250</v>
      </c>
      <c r="D21" s="165"/>
      <c r="E21" s="138"/>
      <c r="F21" s="166"/>
      <c r="G21" s="181"/>
      <c r="H21" s="138"/>
      <c r="I21" s="166"/>
      <c r="J21" s="181"/>
      <c r="K21" s="138"/>
      <c r="L21" s="166"/>
      <c r="M21" s="181"/>
      <c r="N21" s="87"/>
      <c r="O21" s="117"/>
      <c r="P21" s="242"/>
      <c r="Q21" s="138"/>
      <c r="R21" s="166"/>
      <c r="S21" s="193"/>
      <c r="T21" s="2"/>
    </row>
    <row r="22" spans="1:20" ht="18" customHeight="1" thickBot="1" x14ac:dyDescent="0.2">
      <c r="A22" s="470"/>
      <c r="B22" s="138"/>
      <c r="C22" s="247"/>
      <c r="D22" s="181"/>
      <c r="E22" s="87"/>
      <c r="F22" s="213"/>
      <c r="G22" s="241"/>
      <c r="H22" s="87"/>
      <c r="I22" s="213"/>
      <c r="J22" s="241"/>
      <c r="K22" s="87"/>
      <c r="L22" s="213"/>
      <c r="M22" s="241"/>
      <c r="N22" s="87"/>
      <c r="O22" s="117"/>
      <c r="P22" s="242"/>
      <c r="Q22" s="87"/>
      <c r="R22" s="213"/>
      <c r="S22" s="245"/>
      <c r="T22" s="2"/>
    </row>
    <row r="23" spans="1:20" s="224" customFormat="1" ht="18" customHeight="1" thickTop="1" x14ac:dyDescent="0.15">
      <c r="A23" s="281">
        <f>SUM(C23+F23+I23+L23+O23+R23)</f>
        <v>12350</v>
      </c>
      <c r="B23" s="282" t="s">
        <v>95</v>
      </c>
      <c r="C23" s="283">
        <f>SUM(C7:C22)</f>
        <v>8900</v>
      </c>
      <c r="D23" s="284">
        <f>SUM(D7:D22)</f>
        <v>0</v>
      </c>
      <c r="E23" s="285" t="s">
        <v>95</v>
      </c>
      <c r="F23" s="283">
        <f>SUM(F7:F22)</f>
        <v>1950</v>
      </c>
      <c r="G23" s="286">
        <f>SUM(G7:G22)</f>
        <v>0</v>
      </c>
      <c r="H23" s="282" t="s">
        <v>95</v>
      </c>
      <c r="I23" s="283">
        <f>SUM(I7:I22)</f>
        <v>650</v>
      </c>
      <c r="J23" s="284">
        <f>SUM(J7:J22)</f>
        <v>0</v>
      </c>
      <c r="K23" s="287" t="s">
        <v>95</v>
      </c>
      <c r="L23" s="283">
        <f>SUM(L7:L22)</f>
        <v>550</v>
      </c>
      <c r="M23" s="286">
        <f>SUM(M7:M22)</f>
        <v>0</v>
      </c>
      <c r="N23" s="288"/>
      <c r="O23" s="283"/>
      <c r="P23" s="284"/>
      <c r="Q23" s="287" t="s">
        <v>95</v>
      </c>
      <c r="R23" s="283">
        <f>SUM(R7:R22)</f>
        <v>300</v>
      </c>
      <c r="S23" s="286">
        <f>SUM(S7:S22)</f>
        <v>0</v>
      </c>
      <c r="T23" s="223"/>
    </row>
    <row r="24" spans="1:20" ht="18" customHeight="1" x14ac:dyDescent="0.15">
      <c r="A24" s="417" t="s">
        <v>654</v>
      </c>
      <c r="B24" s="138" t="s">
        <v>362</v>
      </c>
      <c r="C24" s="247" t="s">
        <v>309</v>
      </c>
      <c r="D24" s="181"/>
      <c r="E24" s="87"/>
      <c r="F24" s="213"/>
      <c r="G24" s="241"/>
      <c r="H24" s="87"/>
      <c r="I24" s="213"/>
      <c r="J24" s="241"/>
      <c r="K24" s="87"/>
      <c r="L24" s="213"/>
      <c r="M24" s="241"/>
      <c r="N24" s="87"/>
      <c r="O24" s="117"/>
      <c r="P24" s="242"/>
      <c r="Q24" s="87"/>
      <c r="R24" s="213"/>
      <c r="S24" s="245"/>
      <c r="T24" s="2"/>
    </row>
    <row r="25" spans="1:20" ht="18" customHeight="1" x14ac:dyDescent="0.15">
      <c r="A25" s="418"/>
      <c r="B25" s="138" t="s">
        <v>363</v>
      </c>
      <c r="C25" s="247" t="s">
        <v>309</v>
      </c>
      <c r="D25" s="181"/>
      <c r="E25" s="87"/>
      <c r="F25" s="213"/>
      <c r="G25" s="241"/>
      <c r="H25" s="87"/>
      <c r="I25" s="213"/>
      <c r="J25" s="241"/>
      <c r="K25" s="87"/>
      <c r="L25" s="213"/>
      <c r="M25" s="241"/>
      <c r="N25" s="87"/>
      <c r="O25" s="117"/>
      <c r="P25" s="242"/>
      <c r="Q25" s="87"/>
      <c r="R25" s="213"/>
      <c r="S25" s="245"/>
      <c r="T25" s="2"/>
    </row>
    <row r="26" spans="1:20" ht="18" customHeight="1" x14ac:dyDescent="0.15">
      <c r="A26" s="418"/>
      <c r="B26" s="138" t="s">
        <v>364</v>
      </c>
      <c r="C26" s="247" t="s">
        <v>309</v>
      </c>
      <c r="D26" s="181"/>
      <c r="E26" s="87"/>
      <c r="F26" s="213"/>
      <c r="G26" s="241"/>
      <c r="H26" s="87"/>
      <c r="I26" s="213"/>
      <c r="J26" s="241"/>
      <c r="K26" s="87"/>
      <c r="L26" s="213"/>
      <c r="M26" s="241"/>
      <c r="N26" s="87"/>
      <c r="O26" s="117"/>
      <c r="P26" s="242"/>
      <c r="Q26" s="87"/>
      <c r="R26" s="213"/>
      <c r="S26" s="245"/>
      <c r="T26" s="2"/>
    </row>
    <row r="27" spans="1:20" ht="18" customHeight="1" x14ac:dyDescent="0.15">
      <c r="A27" s="418"/>
      <c r="B27" s="138" t="s">
        <v>655</v>
      </c>
      <c r="C27" s="166">
        <v>2450</v>
      </c>
      <c r="D27" s="165"/>
      <c r="E27" s="87"/>
      <c r="F27" s="213"/>
      <c r="G27" s="241"/>
      <c r="H27" s="87"/>
      <c r="I27" s="213"/>
      <c r="J27" s="241"/>
      <c r="K27" s="87"/>
      <c r="L27" s="213"/>
      <c r="M27" s="241"/>
      <c r="N27" s="87"/>
      <c r="O27" s="117"/>
      <c r="P27" s="242"/>
      <c r="Q27" s="87"/>
      <c r="R27" s="213"/>
      <c r="S27" s="245"/>
      <c r="T27" s="2"/>
    </row>
    <row r="28" spans="1:20" ht="18" customHeight="1" x14ac:dyDescent="0.15">
      <c r="A28" s="418"/>
      <c r="B28" s="138" t="s">
        <v>365</v>
      </c>
      <c r="C28" s="166" t="s">
        <v>685</v>
      </c>
      <c r="D28" s="181"/>
      <c r="E28" s="87"/>
      <c r="F28" s="213"/>
      <c r="G28" s="241"/>
      <c r="H28" s="87"/>
      <c r="I28" s="213"/>
      <c r="J28" s="241"/>
      <c r="K28" s="87"/>
      <c r="L28" s="213"/>
      <c r="M28" s="241"/>
      <c r="N28" s="87"/>
      <c r="O28" s="117"/>
      <c r="P28" s="242"/>
      <c r="Q28" s="87"/>
      <c r="R28" s="213"/>
      <c r="S28" s="245"/>
      <c r="T28" s="2"/>
    </row>
    <row r="29" spans="1:20" ht="18" customHeight="1" x14ac:dyDescent="0.15">
      <c r="A29" s="470" t="s">
        <v>664</v>
      </c>
      <c r="B29" s="138" t="s">
        <v>366</v>
      </c>
      <c r="C29" s="166">
        <v>200</v>
      </c>
      <c r="D29" s="165"/>
      <c r="E29" s="87"/>
      <c r="F29" s="213"/>
      <c r="G29" s="241"/>
      <c r="H29" s="87"/>
      <c r="I29" s="213"/>
      <c r="J29" s="241"/>
      <c r="K29" s="87"/>
      <c r="L29" s="213"/>
      <c r="M29" s="241"/>
      <c r="N29" s="87"/>
      <c r="O29" s="117"/>
      <c r="P29" s="242"/>
      <c r="Q29" s="87"/>
      <c r="R29" s="213"/>
      <c r="S29" s="245"/>
      <c r="T29" s="2"/>
    </row>
    <row r="30" spans="1:20" ht="18" customHeight="1" thickBot="1" x14ac:dyDescent="0.2">
      <c r="A30" s="471"/>
      <c r="B30" s="138"/>
      <c r="C30" s="166"/>
      <c r="D30" s="181"/>
      <c r="E30" s="54"/>
      <c r="F30" s="209"/>
      <c r="G30" s="171"/>
      <c r="H30" s="11"/>
      <c r="I30" s="177"/>
      <c r="J30" s="175"/>
      <c r="K30" s="8"/>
      <c r="L30" s="166"/>
      <c r="M30" s="180"/>
      <c r="N30" s="6"/>
      <c r="O30" s="12"/>
      <c r="P30" s="9"/>
      <c r="Q30" s="8"/>
      <c r="R30" s="166"/>
      <c r="S30" s="180"/>
      <c r="T30" s="2"/>
    </row>
    <row r="31" spans="1:20" s="224" customFormat="1" ht="18" customHeight="1" thickTop="1" x14ac:dyDescent="0.15">
      <c r="A31" s="281">
        <f>SUM(C31+F31+I31+L31+O31+R31)</f>
        <v>2650</v>
      </c>
      <c r="B31" s="282" t="s">
        <v>95</v>
      </c>
      <c r="C31" s="283">
        <f>SUM(C24:C29)</f>
        <v>2650</v>
      </c>
      <c r="D31" s="284">
        <f>SUM(D24:D29)</f>
        <v>0</v>
      </c>
      <c r="E31" s="285"/>
      <c r="F31" s="283"/>
      <c r="G31" s="286"/>
      <c r="H31" s="282"/>
      <c r="I31" s="283"/>
      <c r="J31" s="284"/>
      <c r="K31" s="287"/>
      <c r="L31" s="283"/>
      <c r="M31" s="286"/>
      <c r="N31" s="288"/>
      <c r="O31" s="283"/>
      <c r="P31" s="284"/>
      <c r="Q31" s="287"/>
      <c r="R31" s="283"/>
      <c r="S31" s="286"/>
      <c r="T31" s="223"/>
    </row>
    <row r="32" spans="1:20" ht="18" customHeight="1" x14ac:dyDescent="0.15">
      <c r="A32" s="418" t="s">
        <v>375</v>
      </c>
      <c r="B32" s="138" t="s">
        <v>367</v>
      </c>
      <c r="C32" s="166">
        <v>350</v>
      </c>
      <c r="D32" s="165"/>
      <c r="E32" s="138"/>
      <c r="F32" s="166"/>
      <c r="G32" s="181"/>
      <c r="H32" s="87"/>
      <c r="I32" s="213"/>
      <c r="J32" s="241"/>
      <c r="K32" s="87"/>
      <c r="L32" s="213"/>
      <c r="M32" s="241"/>
      <c r="N32" s="87"/>
      <c r="O32" s="117"/>
      <c r="P32" s="242"/>
      <c r="Q32" s="87"/>
      <c r="R32" s="213"/>
      <c r="S32" s="245"/>
      <c r="T32" s="2"/>
    </row>
    <row r="33" spans="1:20" ht="18" customHeight="1" x14ac:dyDescent="0.15">
      <c r="A33" s="418"/>
      <c r="B33" s="138" t="s">
        <v>527</v>
      </c>
      <c r="C33" s="166">
        <v>350</v>
      </c>
      <c r="D33" s="165"/>
      <c r="E33" s="138"/>
      <c r="F33" s="166"/>
      <c r="G33" s="181"/>
      <c r="H33" s="87"/>
      <c r="I33" s="213"/>
      <c r="J33" s="241"/>
      <c r="K33" s="87"/>
      <c r="L33" s="213"/>
      <c r="M33" s="241"/>
      <c r="N33" s="87"/>
      <c r="O33" s="117"/>
      <c r="P33" s="242"/>
      <c r="Q33" s="87"/>
      <c r="R33" s="213"/>
      <c r="S33" s="245"/>
      <c r="T33" s="2"/>
    </row>
    <row r="34" spans="1:20" ht="18" customHeight="1" x14ac:dyDescent="0.15">
      <c r="A34" s="418"/>
      <c r="B34" s="138" t="s">
        <v>368</v>
      </c>
      <c r="C34" s="166">
        <v>1700</v>
      </c>
      <c r="D34" s="165"/>
      <c r="E34" s="138" t="s">
        <v>368</v>
      </c>
      <c r="F34" s="166">
        <v>250</v>
      </c>
      <c r="G34" s="165"/>
      <c r="H34" s="87"/>
      <c r="I34" s="213"/>
      <c r="J34" s="241"/>
      <c r="K34" s="87"/>
      <c r="L34" s="213"/>
      <c r="M34" s="241"/>
      <c r="N34" s="87"/>
      <c r="O34" s="117"/>
      <c r="P34" s="242"/>
      <c r="Q34" s="138" t="s">
        <v>40</v>
      </c>
      <c r="R34" s="166">
        <v>50</v>
      </c>
      <c r="S34" s="183"/>
      <c r="T34" s="2"/>
    </row>
    <row r="35" spans="1:20" ht="18" customHeight="1" x14ac:dyDescent="0.15">
      <c r="A35" s="418"/>
      <c r="B35" s="138" t="s">
        <v>369</v>
      </c>
      <c r="C35" s="166">
        <v>650</v>
      </c>
      <c r="D35" s="165"/>
      <c r="E35" s="138"/>
      <c r="F35" s="166"/>
      <c r="G35" s="181"/>
      <c r="H35" s="87"/>
      <c r="I35" s="213"/>
      <c r="J35" s="241"/>
      <c r="K35" s="87"/>
      <c r="L35" s="213"/>
      <c r="M35" s="241"/>
      <c r="N35" s="87"/>
      <c r="O35" s="117"/>
      <c r="P35" s="242"/>
      <c r="Q35" s="87"/>
      <c r="R35" s="213"/>
      <c r="S35" s="245"/>
      <c r="T35" s="2"/>
    </row>
    <row r="36" spans="1:20" ht="18" customHeight="1" x14ac:dyDescent="0.15">
      <c r="A36" s="418"/>
      <c r="B36" s="138" t="s">
        <v>370</v>
      </c>
      <c r="C36" s="166">
        <v>650</v>
      </c>
      <c r="D36" s="165"/>
      <c r="E36" s="138"/>
      <c r="F36" s="166"/>
      <c r="G36" s="181"/>
      <c r="H36" s="87"/>
      <c r="I36" s="213"/>
      <c r="J36" s="241"/>
      <c r="K36" s="87"/>
      <c r="L36" s="213"/>
      <c r="M36" s="241"/>
      <c r="N36" s="87"/>
      <c r="O36" s="117"/>
      <c r="P36" s="242"/>
      <c r="Q36" s="87"/>
      <c r="R36" s="213"/>
      <c r="S36" s="245"/>
      <c r="T36" s="2"/>
    </row>
    <row r="37" spans="1:20" ht="18" customHeight="1" x14ac:dyDescent="0.15">
      <c r="A37" s="418"/>
      <c r="B37" s="138" t="s">
        <v>371</v>
      </c>
      <c r="C37" s="166">
        <v>1100</v>
      </c>
      <c r="D37" s="165"/>
      <c r="E37" s="138"/>
      <c r="F37" s="166"/>
      <c r="G37" s="181"/>
      <c r="H37" s="87"/>
      <c r="I37" s="213"/>
      <c r="J37" s="241"/>
      <c r="K37" s="87"/>
      <c r="L37" s="213"/>
      <c r="M37" s="241"/>
      <c r="N37" s="87"/>
      <c r="O37" s="117"/>
      <c r="P37" s="242"/>
      <c r="Q37" s="87"/>
      <c r="R37" s="213"/>
      <c r="S37" s="245"/>
      <c r="T37" s="2"/>
    </row>
    <row r="38" spans="1:20" ht="18" customHeight="1" x14ac:dyDescent="0.15">
      <c r="A38" s="418"/>
      <c r="B38" s="138" t="s">
        <v>372</v>
      </c>
      <c r="C38" s="166">
        <v>450</v>
      </c>
      <c r="D38" s="165"/>
      <c r="E38" s="138" t="s">
        <v>372</v>
      </c>
      <c r="F38" s="166">
        <v>100</v>
      </c>
      <c r="G38" s="165"/>
      <c r="H38" s="87"/>
      <c r="I38" s="213"/>
      <c r="J38" s="241"/>
      <c r="K38" s="87"/>
      <c r="L38" s="213"/>
      <c r="M38" s="241"/>
      <c r="N38" s="87"/>
      <c r="O38" s="117"/>
      <c r="P38" s="242"/>
      <c r="Q38" s="87"/>
      <c r="R38" s="213"/>
      <c r="S38" s="245"/>
      <c r="T38" s="2"/>
    </row>
    <row r="39" spans="1:20" ht="18" customHeight="1" x14ac:dyDescent="0.15">
      <c r="A39" s="418"/>
      <c r="B39" s="138" t="s">
        <v>373</v>
      </c>
      <c r="C39" s="166">
        <v>350</v>
      </c>
      <c r="D39" s="165"/>
      <c r="E39" s="138"/>
      <c r="F39" s="166"/>
      <c r="G39" s="181"/>
      <c r="H39" s="87"/>
      <c r="I39" s="213"/>
      <c r="J39" s="241"/>
      <c r="K39" s="87"/>
      <c r="L39" s="213"/>
      <c r="M39" s="241"/>
      <c r="N39" s="87"/>
      <c r="O39" s="117"/>
      <c r="P39" s="242"/>
      <c r="Q39" s="87"/>
      <c r="R39" s="213"/>
      <c r="S39" s="245"/>
      <c r="T39" s="2"/>
    </row>
    <row r="40" spans="1:20" ht="18" customHeight="1" x14ac:dyDescent="0.15">
      <c r="A40" s="470" t="s">
        <v>664</v>
      </c>
      <c r="B40" s="138" t="s">
        <v>374</v>
      </c>
      <c r="C40" s="166" t="s">
        <v>528</v>
      </c>
      <c r="D40" s="181"/>
      <c r="E40" s="138"/>
      <c r="F40" s="166"/>
      <c r="G40" s="181"/>
      <c r="H40" s="87"/>
      <c r="I40" s="213"/>
      <c r="J40" s="241"/>
      <c r="K40" s="87"/>
      <c r="L40" s="213"/>
      <c r="M40" s="241"/>
      <c r="N40" s="87"/>
      <c r="O40" s="117"/>
      <c r="P40" s="242"/>
      <c r="Q40" s="87"/>
      <c r="R40" s="213"/>
      <c r="S40" s="245"/>
      <c r="T40" s="2"/>
    </row>
    <row r="41" spans="1:20" ht="18" customHeight="1" thickBot="1" x14ac:dyDescent="0.2">
      <c r="A41" s="470"/>
      <c r="B41" s="138" t="s">
        <v>41</v>
      </c>
      <c r="C41" s="166">
        <v>550</v>
      </c>
      <c r="D41" s="165"/>
      <c r="E41" s="138"/>
      <c r="F41" s="166"/>
      <c r="G41" s="181"/>
      <c r="H41" s="87"/>
      <c r="I41" s="213"/>
      <c r="J41" s="241"/>
      <c r="K41" s="87"/>
      <c r="L41" s="213"/>
      <c r="M41" s="241"/>
      <c r="N41" s="87"/>
      <c r="O41" s="117"/>
      <c r="P41" s="242"/>
      <c r="Q41" s="87"/>
      <c r="R41" s="213"/>
      <c r="S41" s="245"/>
      <c r="T41" s="2"/>
    </row>
    <row r="42" spans="1:20" s="224" customFormat="1" ht="18" customHeight="1" thickTop="1" x14ac:dyDescent="0.15">
      <c r="A42" s="281">
        <f>SUM(C42+F42+I42+L42+O42+R42)</f>
        <v>6550</v>
      </c>
      <c r="B42" s="282" t="s">
        <v>95</v>
      </c>
      <c r="C42" s="283">
        <f>SUM(C32:C41)</f>
        <v>6150</v>
      </c>
      <c r="D42" s="284">
        <f>SUM(D32:D41)</f>
        <v>0</v>
      </c>
      <c r="E42" s="285" t="s">
        <v>95</v>
      </c>
      <c r="F42" s="283">
        <f>SUM(F32:F41)</f>
        <v>350</v>
      </c>
      <c r="G42" s="286">
        <f>SUM(G32:G41)</f>
        <v>0</v>
      </c>
      <c r="H42" s="282"/>
      <c r="I42" s="283"/>
      <c r="J42" s="284"/>
      <c r="K42" s="287"/>
      <c r="L42" s="283"/>
      <c r="M42" s="286"/>
      <c r="N42" s="288"/>
      <c r="O42" s="283"/>
      <c r="P42" s="284"/>
      <c r="Q42" s="287" t="s">
        <v>95</v>
      </c>
      <c r="R42" s="283">
        <f>SUM(R32:R41)</f>
        <v>50</v>
      </c>
      <c r="S42" s="286">
        <f>SUM(S32:S41)</f>
        <v>0</v>
      </c>
      <c r="T42" s="223"/>
    </row>
    <row r="43" spans="1:20" ht="18" customHeight="1" x14ac:dyDescent="0.15">
      <c r="A43" s="29"/>
      <c r="B43" s="6"/>
      <c r="C43" s="166"/>
      <c r="D43" s="175"/>
      <c r="E43" s="54"/>
      <c r="F43" s="172"/>
      <c r="G43" s="171"/>
      <c r="H43" s="11"/>
      <c r="I43" s="177"/>
      <c r="J43" s="175"/>
      <c r="K43" s="8"/>
      <c r="L43" s="166"/>
      <c r="M43" s="180"/>
      <c r="N43" s="6"/>
      <c r="O43" s="12"/>
      <c r="P43" s="9"/>
      <c r="Q43" s="8"/>
      <c r="R43" s="166"/>
      <c r="S43" s="180"/>
      <c r="T43" s="2"/>
    </row>
    <row r="44" spans="1:20" ht="18" customHeight="1" thickBot="1" x14ac:dyDescent="0.2">
      <c r="A44" s="29"/>
      <c r="B44" s="6"/>
      <c r="C44" s="166"/>
      <c r="D44" s="175"/>
      <c r="E44" s="54"/>
      <c r="F44" s="172"/>
      <c r="G44" s="171"/>
      <c r="H44" s="11"/>
      <c r="I44" s="177"/>
      <c r="J44" s="175"/>
      <c r="K44" s="8"/>
      <c r="L44" s="166"/>
      <c r="M44" s="180"/>
      <c r="N44" s="6"/>
      <c r="O44" s="12"/>
      <c r="P44" s="9"/>
      <c r="Q44" s="8"/>
      <c r="R44" s="166"/>
      <c r="S44" s="180"/>
      <c r="T44" s="2"/>
    </row>
    <row r="45" spans="1:20" s="226" customFormat="1" ht="18" customHeight="1" thickTop="1" x14ac:dyDescent="0.15">
      <c r="A45" s="289">
        <f>SUM(C45+F45+I45+L45+O45+R45)</f>
        <v>21550</v>
      </c>
      <c r="B45" s="290" t="s">
        <v>95</v>
      </c>
      <c r="C45" s="291">
        <f>SUM(C42,C31,C23)</f>
        <v>17700</v>
      </c>
      <c r="D45" s="292">
        <f>SUM(D42,D31,D23)</f>
        <v>0</v>
      </c>
      <c r="E45" s="293" t="s">
        <v>95</v>
      </c>
      <c r="F45" s="291">
        <f>SUM(F42,F31,F23)</f>
        <v>2300</v>
      </c>
      <c r="G45" s="294">
        <f>SUM(G42,G31,G23)</f>
        <v>0</v>
      </c>
      <c r="H45" s="290" t="s">
        <v>95</v>
      </c>
      <c r="I45" s="291">
        <f>SUM(I42,I31,I23)</f>
        <v>650</v>
      </c>
      <c r="J45" s="292">
        <f>SUM(J42,J31,J23)</f>
        <v>0</v>
      </c>
      <c r="K45" s="295" t="s">
        <v>95</v>
      </c>
      <c r="L45" s="291">
        <f>SUM(L42,L31,L23)</f>
        <v>550</v>
      </c>
      <c r="M45" s="294">
        <f>SUM(M42,M31,M23)</f>
        <v>0</v>
      </c>
      <c r="N45" s="296"/>
      <c r="O45" s="291"/>
      <c r="P45" s="292"/>
      <c r="Q45" s="295" t="s">
        <v>95</v>
      </c>
      <c r="R45" s="291">
        <f>SUM(R42,R31,R23)</f>
        <v>350</v>
      </c>
      <c r="S45" s="294">
        <f>SUM(S42,S31,S23)</f>
        <v>0</v>
      </c>
      <c r="T45" s="225"/>
    </row>
    <row r="46" spans="1:20" ht="18.75" customHeight="1" x14ac:dyDescent="0.15">
      <c r="A46" s="26"/>
      <c r="B46" s="26"/>
      <c r="C46" s="26"/>
      <c r="D46" s="26"/>
      <c r="E46" s="26"/>
      <c r="F46" s="26"/>
      <c r="G46" s="26"/>
      <c r="H46" s="26"/>
      <c r="I46" s="26"/>
      <c r="J46" s="26"/>
      <c r="K46" s="26"/>
      <c r="L46" s="26"/>
      <c r="M46" s="26"/>
      <c r="N46" s="26"/>
      <c r="O46" s="26"/>
      <c r="P46" s="26"/>
      <c r="Q46" s="26"/>
      <c r="R46" s="26"/>
      <c r="S46" s="323" t="str">
        <f>市郡別!T42</f>
        <v>2024年6月現在</v>
      </c>
      <c r="T46" s="2"/>
    </row>
    <row r="47" spans="1:20" ht="18.75" customHeight="1" x14ac:dyDescent="0.15">
      <c r="A47" s="26"/>
      <c r="B47" s="26"/>
      <c r="C47" s="26"/>
      <c r="D47" s="260">
        <f>COUNTA(D7:D22,D24,D26:D29,D32:D39,D41,G7:G22,G32:G41,J7:J22,M7:M22)</f>
        <v>0</v>
      </c>
      <c r="E47" s="26"/>
      <c r="F47" s="26"/>
      <c r="G47" s="26"/>
      <c r="H47" s="26"/>
      <c r="I47" s="26"/>
      <c r="J47" s="26"/>
      <c r="K47" s="26"/>
      <c r="L47" s="26"/>
      <c r="M47" s="26"/>
      <c r="N47" s="26"/>
      <c r="O47" s="26"/>
      <c r="P47" s="26"/>
      <c r="Q47" s="26"/>
      <c r="R47" s="26"/>
      <c r="S47" s="26"/>
      <c r="T47" s="2"/>
    </row>
    <row r="48" spans="1:20" ht="18.75" customHeight="1" x14ac:dyDescent="0.15">
      <c r="A48" s="26"/>
      <c r="B48" s="26"/>
      <c r="C48" s="26"/>
      <c r="D48" s="26"/>
      <c r="E48" s="26"/>
      <c r="F48" s="26">
        <f>COUNTA(D7:D22,D24:D30,D32:D41,G7:G22,G32:G41,J7:J22,M7:M22)</f>
        <v>0</v>
      </c>
      <c r="G48" s="26"/>
      <c r="H48" s="26"/>
      <c r="I48" s="26"/>
      <c r="J48" s="26"/>
      <c r="K48" s="26"/>
      <c r="L48" s="26"/>
      <c r="M48" s="26"/>
      <c r="N48" s="26"/>
      <c r="O48" s="26"/>
      <c r="P48" s="26"/>
      <c r="Q48" s="26"/>
      <c r="R48" s="26"/>
      <c r="S48" s="26"/>
      <c r="T48" s="2"/>
    </row>
    <row r="49" spans="1:20" ht="15" customHeight="1" x14ac:dyDescent="0.15">
      <c r="A49" s="2"/>
      <c r="B49" s="2"/>
      <c r="C49" s="2"/>
      <c r="D49" s="2"/>
      <c r="E49" s="2"/>
      <c r="F49" s="2"/>
      <c r="G49" s="2"/>
      <c r="H49" s="2"/>
      <c r="I49" s="2"/>
      <c r="J49" s="2"/>
      <c r="K49" s="2"/>
      <c r="L49" s="2"/>
      <c r="M49" s="2"/>
      <c r="N49" s="2"/>
      <c r="O49" s="2"/>
      <c r="P49" s="2"/>
      <c r="Q49" s="2"/>
      <c r="R49" s="2"/>
      <c r="S49" s="2"/>
      <c r="T49" s="2"/>
    </row>
    <row r="50" spans="1:20" ht="15" customHeight="1" x14ac:dyDescent="0.15"/>
    <row r="51" spans="1:20" ht="15" customHeight="1" x14ac:dyDescent="0.15"/>
    <row r="52" spans="1:20" ht="15" customHeight="1" x14ac:dyDescent="0.15"/>
    <row r="53" spans="1:20" ht="15" customHeight="1" x14ac:dyDescent="0.15"/>
    <row r="54" spans="1:20" ht="15" customHeight="1" x14ac:dyDescent="0.15"/>
    <row r="55" spans="1:20" ht="15" customHeight="1" x14ac:dyDescent="0.15"/>
    <row r="56" spans="1:20" ht="15" customHeight="1" x14ac:dyDescent="0.15"/>
    <row r="57" spans="1:20" ht="15" customHeight="1" x14ac:dyDescent="0.15"/>
    <row r="58" spans="1:20" ht="15" customHeight="1" x14ac:dyDescent="0.15"/>
    <row r="59" spans="1:20" ht="15" customHeight="1" x14ac:dyDescent="0.15"/>
    <row r="60" spans="1:20" ht="15" customHeight="1" x14ac:dyDescent="0.15"/>
    <row r="61" spans="1:20" ht="15" customHeight="1" x14ac:dyDescent="0.15"/>
    <row r="62" spans="1:20" ht="15" customHeight="1" x14ac:dyDescent="0.15"/>
    <row r="63" spans="1:20" ht="15" customHeight="1" x14ac:dyDescent="0.15"/>
    <row r="64" spans="1:20"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sheetData>
  <sheetProtection algorithmName="SHA-512" hashValue="tBID4DfRakDu1GazpAyKSz9w60KMylpItBBtDJ+jS0KEP4hOhO3ez28MKJuIl2Xu/yF2uF3uVZEUAXpLiOm2mQ==" saltValue="dojidnyrnDoOKOh2X8C39g==" spinCount="100000" sheet="1" selectLockedCells="1"/>
  <mergeCells count="22">
    <mergeCell ref="N4:P4"/>
    <mergeCell ref="E4:G4"/>
    <mergeCell ref="K1:O1"/>
    <mergeCell ref="K2:O2"/>
    <mergeCell ref="H4:J4"/>
    <mergeCell ref="P1:S1"/>
    <mergeCell ref="E2:G2"/>
    <mergeCell ref="Q4:S4"/>
    <mergeCell ref="H2:I2"/>
    <mergeCell ref="P2:S2"/>
    <mergeCell ref="A2:D2"/>
    <mergeCell ref="A1:D1"/>
    <mergeCell ref="A29:A30"/>
    <mergeCell ref="A4:A5"/>
    <mergeCell ref="E1:I1"/>
    <mergeCell ref="A21:A22"/>
    <mergeCell ref="A7:A20"/>
    <mergeCell ref="A40:A41"/>
    <mergeCell ref="A32:A39"/>
    <mergeCell ref="A24:A28"/>
    <mergeCell ref="B4:D4"/>
    <mergeCell ref="K4:M4"/>
  </mergeCells>
  <phoneticPr fontId="3"/>
  <dataValidations count="2">
    <dataValidation type="decimal" operator="lessThanOrEqual" allowBlank="1" showInputMessage="1" showErrorMessage="1" error="部数を超えています" sqref="G7:G8 G34 G42 G23 J23 M23 P23 J42 M42 P42 G13 G16 S34 G38 S42:S44 P7:P15 P21 J7:J17 J21 M7:M16 M21 S7:S32 D7:D44" xr:uid="{00000000-0002-0000-0A00-000000000000}">
      <formula1>C7</formula1>
    </dataValidation>
    <dataValidation type="decimal" operator="lessThanOrEqual" allowBlank="1" showInputMessage="1" showErrorMessage="1" error="部数を超えています" sqref="G14:G15 G17:G18 G9:G12 G21" xr:uid="{00000000-0002-0000-0A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8" orientation="landscape" r:id="rId1"/>
  <headerFooter alignWithMargins="0">
    <oddHeader>&amp;C&amp;"ＭＳ Ｐゴシック,太字"岡 山 県　折 込 部 数 表</oddHeader>
    <oddFooter>&amp;R&amp;8株式会社 読宣WEST岡山支社TEL086(259)2555　FAX086(259)2552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69E9C-9E56-455B-A09F-82E2C7C0CD45}">
  <sheetPr>
    <tabColor rgb="FFFFC000"/>
  </sheetPr>
  <dimension ref="A1:I35"/>
  <sheetViews>
    <sheetView showGridLines="0" showZeros="0" zoomScale="68" zoomScaleNormal="68" zoomScaleSheetLayoutView="75" workbookViewId="0">
      <selection activeCell="C35" sqref="C35"/>
    </sheetView>
  </sheetViews>
  <sheetFormatPr defaultColWidth="11.375" defaultRowHeight="17.25" customHeight="1" x14ac:dyDescent="0.15"/>
  <cols>
    <col min="1" max="1" width="3.375" style="342" customWidth="1"/>
    <col min="2" max="2" width="64.875" style="342" customWidth="1"/>
    <col min="3" max="3" width="130.75" style="342" customWidth="1"/>
    <col min="4" max="16384" width="11.375" style="342"/>
  </cols>
  <sheetData>
    <row r="1" spans="1:9" ht="43.5" customHeight="1" x14ac:dyDescent="0.15">
      <c r="A1" s="359"/>
      <c r="B1" s="359"/>
      <c r="C1" s="359"/>
      <c r="D1" s="341"/>
      <c r="E1" s="341"/>
      <c r="F1" s="341"/>
      <c r="G1" s="341"/>
      <c r="H1" s="341"/>
      <c r="I1" s="341"/>
    </row>
    <row r="2" spans="1:9" ht="12.75" customHeight="1" x14ac:dyDescent="0.15"/>
    <row r="3" spans="1:9" ht="27.75" customHeight="1" x14ac:dyDescent="0.15">
      <c r="A3" s="360"/>
      <c r="B3" s="360"/>
      <c r="C3" s="360"/>
      <c r="D3" s="343"/>
      <c r="E3" s="343"/>
      <c r="F3" s="343"/>
      <c r="G3" s="343"/>
      <c r="H3" s="343"/>
      <c r="I3" s="343"/>
    </row>
    <row r="4" spans="1:9" ht="14.25" customHeight="1" x14ac:dyDescent="0.15"/>
    <row r="5" spans="1:9" ht="45.75" customHeight="1" x14ac:dyDescent="0.15">
      <c r="A5" s="352"/>
      <c r="B5" s="353"/>
      <c r="C5" s="354"/>
    </row>
    <row r="6" spans="1:9" ht="22.5" customHeight="1" x14ac:dyDescent="0.15">
      <c r="A6" s="355"/>
      <c r="B6" s="352"/>
    </row>
    <row r="7" spans="1:9" ht="22.5" customHeight="1" x14ac:dyDescent="0.15">
      <c r="A7" s="355"/>
      <c r="B7" s="352"/>
      <c r="C7" s="355"/>
    </row>
    <row r="8" spans="1:9" ht="22.5" customHeight="1" x14ac:dyDescent="0.15">
      <c r="A8" s="352"/>
      <c r="B8" s="356"/>
      <c r="C8" s="362"/>
    </row>
    <row r="9" spans="1:9" ht="22.5" customHeight="1" x14ac:dyDescent="0.15">
      <c r="A9" s="352"/>
      <c r="B9" s="356"/>
      <c r="C9" s="362"/>
    </row>
    <row r="10" spans="1:9" ht="22.5" customHeight="1" x14ac:dyDescent="0.15">
      <c r="A10" s="352"/>
      <c r="B10" s="356"/>
      <c r="C10" s="355"/>
    </row>
    <row r="11" spans="1:9" ht="22.5" customHeight="1" x14ac:dyDescent="0.15">
      <c r="A11" s="352"/>
      <c r="B11" s="356"/>
      <c r="C11" s="356"/>
    </row>
    <row r="12" spans="1:9" ht="22.5" customHeight="1" x14ac:dyDescent="0.15">
      <c r="A12" s="355"/>
      <c r="B12" s="352"/>
      <c r="C12" s="355"/>
    </row>
    <row r="13" spans="1:9" ht="22.5" customHeight="1" x14ac:dyDescent="0.15">
      <c r="A13" s="352"/>
      <c r="B13" s="356"/>
      <c r="C13" s="355"/>
    </row>
    <row r="14" spans="1:9" ht="22.5" customHeight="1" x14ac:dyDescent="0.15">
      <c r="A14" s="352"/>
      <c r="B14" s="356"/>
      <c r="C14" s="357"/>
    </row>
    <row r="15" spans="1:9" ht="22.5" customHeight="1" x14ac:dyDescent="0.15">
      <c r="A15" s="352"/>
      <c r="B15" s="356"/>
      <c r="C15" s="355"/>
    </row>
    <row r="16" spans="1:9" ht="22.5" customHeight="1" x14ac:dyDescent="0.15">
      <c r="A16" s="352"/>
      <c r="B16" s="356"/>
      <c r="C16" s="356"/>
    </row>
    <row r="17" spans="1:3" ht="22.5" customHeight="1" x14ac:dyDescent="0.15">
      <c r="A17" s="352"/>
      <c r="B17" s="356"/>
      <c r="C17" s="355"/>
    </row>
    <row r="18" spans="1:3" ht="22.5" customHeight="1" x14ac:dyDescent="0.15">
      <c r="A18" s="352"/>
      <c r="B18" s="356"/>
      <c r="C18" s="356"/>
    </row>
    <row r="19" spans="1:3" ht="22.5" customHeight="1" x14ac:dyDescent="0.15">
      <c r="A19" s="352"/>
      <c r="B19" s="352"/>
      <c r="C19" s="355"/>
    </row>
    <row r="20" spans="1:3" ht="22.5" customHeight="1" x14ac:dyDescent="0.15">
      <c r="C20" s="357"/>
    </row>
    <row r="21" spans="1:3" ht="22.5" customHeight="1" x14ac:dyDescent="0.15">
      <c r="C21" s="355"/>
    </row>
    <row r="22" spans="1:3" ht="22.5" customHeight="1" x14ac:dyDescent="0.15">
      <c r="C22" s="358"/>
    </row>
    <row r="23" spans="1:3" ht="22.5" customHeight="1" x14ac:dyDescent="0.15">
      <c r="C23" s="358"/>
    </row>
    <row r="24" spans="1:3" ht="22.5" customHeight="1" x14ac:dyDescent="0.15">
      <c r="C24" s="358"/>
    </row>
    <row r="25" spans="1:3" ht="22.5" customHeight="1" x14ac:dyDescent="0.15">
      <c r="C25" s="355"/>
    </row>
    <row r="26" spans="1:3" ht="22.5" customHeight="1" x14ac:dyDescent="0.15">
      <c r="C26" s="362"/>
    </row>
    <row r="27" spans="1:3" ht="22.5" customHeight="1" x14ac:dyDescent="0.15">
      <c r="C27" s="362"/>
    </row>
    <row r="28" spans="1:3" ht="22.5" customHeight="1" x14ac:dyDescent="0.15">
      <c r="C28" s="355"/>
    </row>
    <row r="29" spans="1:3" ht="22.5" customHeight="1" x14ac:dyDescent="0.15">
      <c r="C29" s="356"/>
    </row>
    <row r="30" spans="1:3" ht="22.5" customHeight="1" x14ac:dyDescent="0.15">
      <c r="C30" s="355"/>
    </row>
    <row r="31" spans="1:3" ht="22.5" customHeight="1" x14ac:dyDescent="0.15">
      <c r="C31" s="356"/>
    </row>
    <row r="32" spans="1:3" ht="22.5" customHeight="1" x14ac:dyDescent="0.15">
      <c r="A32" s="348"/>
      <c r="B32" s="348"/>
      <c r="C32" s="347"/>
    </row>
    <row r="33" spans="1:3" ht="22.5" customHeight="1" x14ac:dyDescent="0.15">
      <c r="A33" s="348"/>
      <c r="B33" s="348"/>
      <c r="C33" s="349"/>
    </row>
    <row r="34" spans="1:3" ht="17.25" customHeight="1" x14ac:dyDescent="0.15">
      <c r="A34" s="348"/>
      <c r="B34" s="348"/>
      <c r="C34" s="348"/>
    </row>
    <row r="35" spans="1:3" ht="17.25" customHeight="1" x14ac:dyDescent="0.15">
      <c r="C35" s="323" t="str">
        <f>表紙!C35</f>
        <v>2024年6月現在</v>
      </c>
    </row>
  </sheetData>
  <sheetProtection algorithmName="SHA-512" hashValue="/1zuZr+U+l+jYcDZ9VpdzHOrMmVkNT5p9FtKQCd4CU1XnwOOQJ0wFDf/SzWW32g1TdI37ssBv8Ktk5Ko80wE6A==" saltValue="vFknz4rSedW7k00l7s+5XA==" spinCount="100000" sheet="1" objects="1" scenarios="1" selectLockedCells="1"/>
  <mergeCells count="4">
    <mergeCell ref="A1:C1"/>
    <mergeCell ref="A3:C3"/>
    <mergeCell ref="C8:C9"/>
    <mergeCell ref="C26:C27"/>
  </mergeCells>
  <phoneticPr fontId="3"/>
  <pageMargins left="0.51181102362204722" right="0.19685039370078741" top="0.59055118110236227" bottom="0.39370078740157483" header="0.19685039370078741" footer="0.19685039370078741"/>
  <pageSetup paperSize="9" scale="70" orientation="landscape" r:id="rId1"/>
  <headerFooter alignWithMargins="0">
    <oddFooter>&amp;R株式会社読宣WEST岡山支社</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6AAEF-4594-48DD-BA24-569AFE178907}">
  <sheetPr>
    <tabColor rgb="FFFFC000"/>
  </sheetPr>
  <dimension ref="A1:I35"/>
  <sheetViews>
    <sheetView showGridLines="0" showZeros="0" zoomScale="68" zoomScaleNormal="68" zoomScaleSheetLayoutView="75" workbookViewId="0">
      <selection activeCell="G17" sqref="G17"/>
    </sheetView>
  </sheetViews>
  <sheetFormatPr defaultColWidth="11.375" defaultRowHeight="17.25" customHeight="1" x14ac:dyDescent="0.15"/>
  <cols>
    <col min="1" max="1" width="3.375" style="342" customWidth="1"/>
    <col min="2" max="2" width="64.875" style="342" customWidth="1"/>
    <col min="3" max="3" width="130.75" style="342" customWidth="1"/>
    <col min="4" max="16384" width="11.375" style="342"/>
  </cols>
  <sheetData>
    <row r="1" spans="1:9" ht="43.5" customHeight="1" x14ac:dyDescent="0.15">
      <c r="A1" s="359"/>
      <c r="B1" s="359"/>
      <c r="C1" s="359"/>
      <c r="D1" s="341"/>
      <c r="E1" s="341"/>
      <c r="F1" s="341"/>
      <c r="G1" s="341"/>
      <c r="H1" s="341"/>
      <c r="I1" s="341"/>
    </row>
    <row r="2" spans="1:9" ht="12.75" customHeight="1" x14ac:dyDescent="0.15"/>
    <row r="3" spans="1:9" ht="27.75" customHeight="1" x14ac:dyDescent="0.15">
      <c r="A3" s="360"/>
      <c r="B3" s="360"/>
      <c r="C3" s="360"/>
      <c r="D3" s="343"/>
      <c r="E3" s="343"/>
      <c r="F3" s="343"/>
      <c r="G3" s="343"/>
      <c r="H3" s="343"/>
      <c r="I3" s="343"/>
    </row>
    <row r="4" spans="1:9" ht="14.25" customHeight="1" x14ac:dyDescent="0.15"/>
    <row r="5" spans="1:9" ht="45.75" customHeight="1" x14ac:dyDescent="0.15">
      <c r="A5" s="344"/>
      <c r="B5" s="345" t="s">
        <v>704</v>
      </c>
      <c r="C5" s="346" t="s">
        <v>705</v>
      </c>
    </row>
    <row r="6" spans="1:9" ht="22.5" customHeight="1" x14ac:dyDescent="0.15">
      <c r="A6" s="347" t="s">
        <v>706</v>
      </c>
      <c r="B6" s="344"/>
      <c r="C6" s="348"/>
    </row>
    <row r="7" spans="1:9" ht="22.5" customHeight="1" x14ac:dyDescent="0.15">
      <c r="A7" s="347" t="s">
        <v>707</v>
      </c>
      <c r="B7" s="344"/>
      <c r="C7" s="347" t="s">
        <v>708</v>
      </c>
    </row>
    <row r="8" spans="1:9" ht="22.5" customHeight="1" x14ac:dyDescent="0.15">
      <c r="A8" s="344"/>
      <c r="B8" s="349" t="s">
        <v>709</v>
      </c>
      <c r="C8" s="361" t="s">
        <v>710</v>
      </c>
    </row>
    <row r="9" spans="1:9" ht="22.5" customHeight="1" x14ac:dyDescent="0.15">
      <c r="A9" s="344"/>
      <c r="B9" s="349" t="s">
        <v>711</v>
      </c>
      <c r="C9" s="361"/>
    </row>
    <row r="10" spans="1:9" ht="22.5" customHeight="1" x14ac:dyDescent="0.15">
      <c r="A10" s="344"/>
      <c r="B10" s="349" t="s">
        <v>712</v>
      </c>
      <c r="C10" s="347" t="s">
        <v>713</v>
      </c>
    </row>
    <row r="11" spans="1:9" ht="22.5" customHeight="1" x14ac:dyDescent="0.15">
      <c r="A11" s="344"/>
      <c r="B11" s="349" t="s">
        <v>714</v>
      </c>
      <c r="C11" s="349" t="s">
        <v>715</v>
      </c>
    </row>
    <row r="12" spans="1:9" ht="22.5" customHeight="1" x14ac:dyDescent="0.15">
      <c r="A12" s="347" t="s">
        <v>716</v>
      </c>
      <c r="B12" s="344"/>
      <c r="C12" s="347" t="s">
        <v>717</v>
      </c>
    </row>
    <row r="13" spans="1:9" ht="22.5" customHeight="1" x14ac:dyDescent="0.15">
      <c r="A13" s="344"/>
      <c r="B13" s="349" t="s">
        <v>718</v>
      </c>
      <c r="C13" s="347" t="s">
        <v>719</v>
      </c>
    </row>
    <row r="14" spans="1:9" ht="22.5" customHeight="1" x14ac:dyDescent="0.15">
      <c r="A14" s="344"/>
      <c r="B14" s="349" t="s">
        <v>720</v>
      </c>
      <c r="C14" s="350" t="s">
        <v>721</v>
      </c>
    </row>
    <row r="15" spans="1:9" ht="22.5" customHeight="1" x14ac:dyDescent="0.15">
      <c r="A15" s="344"/>
      <c r="B15" s="349" t="s">
        <v>722</v>
      </c>
      <c r="C15" s="347" t="s">
        <v>723</v>
      </c>
    </row>
    <row r="16" spans="1:9" ht="22.5" customHeight="1" x14ac:dyDescent="0.15">
      <c r="A16" s="344"/>
      <c r="B16" s="349" t="s">
        <v>724</v>
      </c>
      <c r="C16" s="349" t="s">
        <v>725</v>
      </c>
    </row>
    <row r="17" spans="1:3" ht="22.5" customHeight="1" x14ac:dyDescent="0.15">
      <c r="A17" s="344"/>
      <c r="B17" s="349" t="s">
        <v>726</v>
      </c>
      <c r="C17" s="347" t="s">
        <v>727</v>
      </c>
    </row>
    <row r="18" spans="1:3" ht="22.5" customHeight="1" x14ac:dyDescent="0.15">
      <c r="A18" s="344"/>
      <c r="B18" s="349" t="s">
        <v>728</v>
      </c>
      <c r="C18" s="349" t="s">
        <v>729</v>
      </c>
    </row>
    <row r="19" spans="1:3" ht="22.5" customHeight="1" x14ac:dyDescent="0.15">
      <c r="A19" s="344"/>
      <c r="B19" s="344"/>
      <c r="C19" s="347" t="s">
        <v>730</v>
      </c>
    </row>
    <row r="20" spans="1:3" ht="22.5" customHeight="1" x14ac:dyDescent="0.15">
      <c r="A20" s="348"/>
      <c r="B20" s="348"/>
      <c r="C20" s="350" t="s">
        <v>731</v>
      </c>
    </row>
    <row r="21" spans="1:3" ht="22.5" customHeight="1" x14ac:dyDescent="0.15">
      <c r="A21" s="348"/>
      <c r="B21" s="348"/>
      <c r="C21" s="347" t="s">
        <v>732</v>
      </c>
    </row>
    <row r="22" spans="1:3" ht="22.5" customHeight="1" x14ac:dyDescent="0.15">
      <c r="A22" s="348"/>
      <c r="B22" s="348"/>
      <c r="C22" s="351" t="s">
        <v>733</v>
      </c>
    </row>
    <row r="23" spans="1:3" ht="22.5" customHeight="1" x14ac:dyDescent="0.15">
      <c r="A23" s="348"/>
      <c r="B23" s="348"/>
      <c r="C23" s="351" t="s">
        <v>734</v>
      </c>
    </row>
    <row r="24" spans="1:3" ht="22.5" customHeight="1" x14ac:dyDescent="0.15">
      <c r="A24" s="348"/>
      <c r="B24" s="348"/>
      <c r="C24" s="351" t="s">
        <v>735</v>
      </c>
    </row>
    <row r="25" spans="1:3" ht="22.5" customHeight="1" x14ac:dyDescent="0.15">
      <c r="A25" s="348"/>
      <c r="B25" s="348"/>
      <c r="C25" s="347" t="s">
        <v>736</v>
      </c>
    </row>
    <row r="26" spans="1:3" ht="22.5" customHeight="1" x14ac:dyDescent="0.15">
      <c r="A26" s="348"/>
      <c r="B26" s="348"/>
      <c r="C26" s="361" t="s">
        <v>737</v>
      </c>
    </row>
    <row r="27" spans="1:3" ht="22.5" customHeight="1" x14ac:dyDescent="0.15">
      <c r="A27" s="348"/>
      <c r="B27" s="348"/>
      <c r="C27" s="361"/>
    </row>
    <row r="28" spans="1:3" ht="22.5" customHeight="1" x14ac:dyDescent="0.15">
      <c r="A28" s="348"/>
      <c r="B28" s="348"/>
      <c r="C28" s="347" t="s">
        <v>738</v>
      </c>
    </row>
    <row r="29" spans="1:3" ht="22.5" customHeight="1" x14ac:dyDescent="0.15">
      <c r="A29" s="348"/>
      <c r="B29" s="348"/>
      <c r="C29" s="349" t="s">
        <v>739</v>
      </c>
    </row>
    <row r="30" spans="1:3" ht="22.5" customHeight="1" x14ac:dyDescent="0.15">
      <c r="A30" s="348"/>
      <c r="B30" s="348"/>
      <c r="C30" s="347" t="s">
        <v>740</v>
      </c>
    </row>
    <row r="31" spans="1:3" ht="22.5" customHeight="1" x14ac:dyDescent="0.15">
      <c r="A31" s="348"/>
      <c r="B31" s="348"/>
      <c r="C31" s="349" t="s">
        <v>741</v>
      </c>
    </row>
    <row r="32" spans="1:3" ht="22.5" customHeight="1" x14ac:dyDescent="0.15">
      <c r="A32" s="348"/>
      <c r="B32" s="348"/>
      <c r="C32" s="347" t="s">
        <v>742</v>
      </c>
    </row>
    <row r="33" spans="1:3" ht="22.5" customHeight="1" x14ac:dyDescent="0.15">
      <c r="A33" s="348"/>
      <c r="B33" s="348"/>
      <c r="C33" s="349"/>
    </row>
    <row r="34" spans="1:3" ht="17.25" customHeight="1" x14ac:dyDescent="0.15">
      <c r="A34" s="348"/>
      <c r="B34" s="348"/>
      <c r="C34" s="348"/>
    </row>
    <row r="35" spans="1:3" ht="17.25" customHeight="1" x14ac:dyDescent="0.15">
      <c r="C35" s="323" t="str">
        <f>表紙!C35</f>
        <v>2024年6月現在</v>
      </c>
    </row>
  </sheetData>
  <sheetProtection algorithmName="SHA-512" hashValue="mxRNVkLJV/2o13twHm5JNU/vkHSNhLHRBaHs98c9ozpjnwyR/TbwKKBmwEDlvnG4XtKVibBsFqlPyzwu0GP2fg==" saltValue="zJBoOvPXWQcahuM4PJfCUw==" spinCount="100000" sheet="1" objects="1" scenarios="1" selectLockedCells="1"/>
  <mergeCells count="4">
    <mergeCell ref="A1:C1"/>
    <mergeCell ref="A3:C3"/>
    <mergeCell ref="C8:C9"/>
    <mergeCell ref="C26:C27"/>
  </mergeCells>
  <phoneticPr fontId="3"/>
  <pageMargins left="0.51181102362204722" right="0.19685039370078741" top="0.59055118110236227" bottom="0.39370078740157483" header="0.19685039370078741" footer="0.19685039370078741"/>
  <pageSetup paperSize="9" scale="70" orientation="landscape" r:id="rId1"/>
  <headerFooter alignWithMargins="0">
    <oddFooter>&amp;R株式会社読宣WEST岡山支社</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7E8F9-BFC5-4FEA-AA3F-FA4C697B3390}">
  <sheetPr>
    <tabColor rgb="FFFFC000"/>
  </sheetPr>
  <dimension ref="A1:I35"/>
  <sheetViews>
    <sheetView showGridLines="0" showZeros="0" zoomScale="68" zoomScaleNormal="68" zoomScaleSheetLayoutView="75" workbookViewId="0">
      <selection activeCell="G17" sqref="G17"/>
    </sheetView>
  </sheetViews>
  <sheetFormatPr defaultColWidth="11.375" defaultRowHeight="17.25" customHeight="1" x14ac:dyDescent="0.15"/>
  <cols>
    <col min="1" max="1" width="3.375" style="342" customWidth="1"/>
    <col min="2" max="2" width="64.875" style="342" customWidth="1"/>
    <col min="3" max="3" width="130.875" style="342" customWidth="1"/>
    <col min="4" max="16384" width="11.375" style="342"/>
  </cols>
  <sheetData>
    <row r="1" spans="1:9" ht="43.5" customHeight="1" x14ac:dyDescent="0.15">
      <c r="A1" s="359"/>
      <c r="B1" s="359"/>
      <c r="C1" s="359"/>
      <c r="D1" s="341"/>
      <c r="E1" s="341"/>
      <c r="F1" s="341"/>
      <c r="G1" s="341"/>
      <c r="H1" s="341"/>
      <c r="I1" s="341"/>
    </row>
    <row r="2" spans="1:9" ht="12.75" customHeight="1" x14ac:dyDescent="0.15"/>
    <row r="3" spans="1:9" ht="27.75" customHeight="1" x14ac:dyDescent="0.15">
      <c r="A3" s="360"/>
      <c r="B3" s="360"/>
      <c r="C3" s="360"/>
      <c r="D3" s="343"/>
      <c r="E3" s="343"/>
      <c r="F3" s="343"/>
      <c r="G3" s="343"/>
      <c r="H3" s="343"/>
      <c r="I3" s="343"/>
    </row>
    <row r="4" spans="1:9" ht="14.25" customHeight="1" x14ac:dyDescent="0.15"/>
    <row r="5" spans="1:9" ht="45.75" customHeight="1" x14ac:dyDescent="0.15">
      <c r="A5" s="344"/>
      <c r="B5" s="345" t="s">
        <v>704</v>
      </c>
      <c r="C5" s="346" t="s">
        <v>705</v>
      </c>
    </row>
    <row r="6" spans="1:9" ht="22.5" customHeight="1" x14ac:dyDescent="0.15">
      <c r="A6" s="347" t="s">
        <v>706</v>
      </c>
      <c r="B6" s="344"/>
      <c r="C6" s="348"/>
    </row>
    <row r="7" spans="1:9" ht="22.5" customHeight="1" x14ac:dyDescent="0.15">
      <c r="A7" s="347" t="s">
        <v>707</v>
      </c>
      <c r="B7" s="344"/>
      <c r="C7" s="347" t="s">
        <v>708</v>
      </c>
    </row>
    <row r="8" spans="1:9" ht="22.5" customHeight="1" x14ac:dyDescent="0.15">
      <c r="A8" s="344"/>
      <c r="B8" s="349" t="s">
        <v>709</v>
      </c>
      <c r="C8" s="361" t="s">
        <v>710</v>
      </c>
    </row>
    <row r="9" spans="1:9" ht="22.5" customHeight="1" x14ac:dyDescent="0.15">
      <c r="A9" s="344"/>
      <c r="B9" s="349" t="s">
        <v>711</v>
      </c>
      <c r="C9" s="361"/>
    </row>
    <row r="10" spans="1:9" ht="22.5" customHeight="1" x14ac:dyDescent="0.15">
      <c r="A10" s="344"/>
      <c r="B10" s="349" t="s">
        <v>712</v>
      </c>
      <c r="C10" s="347" t="s">
        <v>713</v>
      </c>
    </row>
    <row r="11" spans="1:9" ht="22.5" customHeight="1" x14ac:dyDescent="0.15">
      <c r="A11" s="344"/>
      <c r="B11" s="349" t="s">
        <v>714</v>
      </c>
      <c r="C11" s="349" t="s">
        <v>715</v>
      </c>
    </row>
    <row r="12" spans="1:9" ht="22.5" customHeight="1" x14ac:dyDescent="0.15">
      <c r="A12" s="347" t="s">
        <v>716</v>
      </c>
      <c r="B12" s="344"/>
      <c r="C12" s="347" t="s">
        <v>717</v>
      </c>
    </row>
    <row r="13" spans="1:9" ht="22.5" customHeight="1" x14ac:dyDescent="0.15">
      <c r="A13" s="344"/>
      <c r="B13" s="349" t="s">
        <v>718</v>
      </c>
      <c r="C13" s="347" t="s">
        <v>719</v>
      </c>
    </row>
    <row r="14" spans="1:9" ht="22.5" customHeight="1" x14ac:dyDescent="0.15">
      <c r="A14" s="344"/>
      <c r="B14" s="349" t="s">
        <v>720</v>
      </c>
      <c r="C14" s="350" t="s">
        <v>721</v>
      </c>
    </row>
    <row r="15" spans="1:9" ht="22.5" customHeight="1" x14ac:dyDescent="0.15">
      <c r="A15" s="344"/>
      <c r="B15" s="349" t="s">
        <v>722</v>
      </c>
      <c r="C15" s="347" t="s">
        <v>723</v>
      </c>
    </row>
    <row r="16" spans="1:9" ht="22.5" customHeight="1" x14ac:dyDescent="0.15">
      <c r="A16" s="344"/>
      <c r="B16" s="349" t="s">
        <v>724</v>
      </c>
      <c r="C16" s="349" t="s">
        <v>725</v>
      </c>
    </row>
    <row r="17" spans="1:3" ht="22.5" customHeight="1" x14ac:dyDescent="0.15">
      <c r="A17" s="344"/>
      <c r="B17" s="349" t="s">
        <v>726</v>
      </c>
      <c r="C17" s="347" t="s">
        <v>727</v>
      </c>
    </row>
    <row r="18" spans="1:3" ht="22.5" customHeight="1" x14ac:dyDescent="0.15">
      <c r="A18" s="344"/>
      <c r="B18" s="349" t="s">
        <v>728</v>
      </c>
      <c r="C18" s="349" t="s">
        <v>729</v>
      </c>
    </row>
    <row r="19" spans="1:3" ht="22.5" customHeight="1" x14ac:dyDescent="0.15">
      <c r="A19" s="344"/>
      <c r="B19" s="344"/>
      <c r="C19" s="347" t="s">
        <v>730</v>
      </c>
    </row>
    <row r="20" spans="1:3" ht="22.5" customHeight="1" x14ac:dyDescent="0.15">
      <c r="A20" s="348"/>
      <c r="B20" s="348"/>
      <c r="C20" s="350" t="s">
        <v>731</v>
      </c>
    </row>
    <row r="21" spans="1:3" ht="22.5" customHeight="1" x14ac:dyDescent="0.15">
      <c r="A21" s="348"/>
      <c r="B21" s="348"/>
      <c r="C21" s="347" t="s">
        <v>732</v>
      </c>
    </row>
    <row r="22" spans="1:3" ht="22.5" customHeight="1" x14ac:dyDescent="0.15">
      <c r="A22" s="348"/>
      <c r="B22" s="348"/>
      <c r="C22" s="351" t="s">
        <v>733</v>
      </c>
    </row>
    <row r="23" spans="1:3" ht="22.5" customHeight="1" x14ac:dyDescent="0.15">
      <c r="A23" s="348"/>
      <c r="B23" s="348"/>
      <c r="C23" s="351" t="s">
        <v>734</v>
      </c>
    </row>
    <row r="24" spans="1:3" ht="22.5" customHeight="1" x14ac:dyDescent="0.15">
      <c r="A24" s="348"/>
      <c r="B24" s="348"/>
      <c r="C24" s="351" t="s">
        <v>735</v>
      </c>
    </row>
    <row r="25" spans="1:3" ht="22.5" customHeight="1" x14ac:dyDescent="0.15">
      <c r="A25" s="348"/>
      <c r="B25" s="348"/>
      <c r="C25" s="347" t="s">
        <v>736</v>
      </c>
    </row>
    <row r="26" spans="1:3" ht="22.5" customHeight="1" x14ac:dyDescent="0.15">
      <c r="A26" s="348"/>
      <c r="B26" s="348"/>
      <c r="C26" s="361" t="s">
        <v>737</v>
      </c>
    </row>
    <row r="27" spans="1:3" ht="22.5" customHeight="1" x14ac:dyDescent="0.15">
      <c r="A27" s="348"/>
      <c r="B27" s="348"/>
      <c r="C27" s="361"/>
    </row>
    <row r="28" spans="1:3" ht="22.5" customHeight="1" x14ac:dyDescent="0.15">
      <c r="A28" s="348"/>
      <c r="B28" s="348"/>
      <c r="C28" s="347" t="s">
        <v>738</v>
      </c>
    </row>
    <row r="29" spans="1:3" ht="22.5" customHeight="1" x14ac:dyDescent="0.15">
      <c r="A29" s="348"/>
      <c r="B29" s="348"/>
      <c r="C29" s="349" t="s">
        <v>739</v>
      </c>
    </row>
    <row r="30" spans="1:3" ht="22.5" customHeight="1" x14ac:dyDescent="0.15">
      <c r="A30" s="348"/>
      <c r="B30" s="348"/>
      <c r="C30" s="347" t="s">
        <v>740</v>
      </c>
    </row>
    <row r="31" spans="1:3" ht="22.5" customHeight="1" x14ac:dyDescent="0.15">
      <c r="A31" s="348"/>
      <c r="B31" s="348"/>
      <c r="C31" s="349" t="s">
        <v>741</v>
      </c>
    </row>
    <row r="32" spans="1:3" ht="22.5" customHeight="1" x14ac:dyDescent="0.15">
      <c r="A32" s="348"/>
      <c r="B32" s="348"/>
      <c r="C32" s="347" t="s">
        <v>742</v>
      </c>
    </row>
    <row r="33" spans="1:3" ht="22.5" customHeight="1" x14ac:dyDescent="0.15">
      <c r="A33" s="348"/>
      <c r="B33" s="348"/>
      <c r="C33" s="349"/>
    </row>
    <row r="34" spans="1:3" ht="17.25" customHeight="1" x14ac:dyDescent="0.15">
      <c r="A34" s="348"/>
      <c r="B34" s="348"/>
      <c r="C34" s="348"/>
    </row>
    <row r="35" spans="1:3" ht="17.25" customHeight="1" x14ac:dyDescent="0.15">
      <c r="C35" s="323" t="str">
        <f>表紙!C35</f>
        <v>2024年6月現在</v>
      </c>
    </row>
  </sheetData>
  <sheetProtection algorithmName="SHA-512" hashValue="O/adi1k0OZngc2jMlJBz3WMZfNuaptS28wovfUi0II2NLpLCCN8Gown5c9a9U5GKb+N3PRUm6W4YVh7pC9N7TA==" saltValue="aQD4ZyUQ4gmGKipnn0pAHQ==" spinCount="100000" sheet="1" objects="1" scenarios="1" selectLockedCells="1"/>
  <mergeCells count="4">
    <mergeCell ref="A1:C1"/>
    <mergeCell ref="A3:C3"/>
    <mergeCell ref="C8:C9"/>
    <mergeCell ref="C26:C27"/>
  </mergeCells>
  <phoneticPr fontId="3"/>
  <pageMargins left="0.51181102362204722" right="0.19685039370078741" top="0.59055118110236227" bottom="0.39370078740157483" header="0.19685039370078741" footer="0.19685039370078741"/>
  <pageSetup paperSize="9" scale="70" orientation="landscape" r:id="rId1"/>
  <headerFooter alignWithMargins="0">
    <oddFooter>&amp;R株式会社読宣WEST岡山支社</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E786F-0B9B-45A5-8D87-D25928D29F7D}">
  <sheetPr>
    <tabColor rgb="FFFFC000"/>
  </sheetPr>
  <dimension ref="A1:I35"/>
  <sheetViews>
    <sheetView showGridLines="0" showZeros="0" zoomScale="68" zoomScaleNormal="68" zoomScaleSheetLayoutView="75" workbookViewId="0">
      <selection activeCell="G17" sqref="G17"/>
    </sheetView>
  </sheetViews>
  <sheetFormatPr defaultColWidth="11.375" defaultRowHeight="17.25" customHeight="1" x14ac:dyDescent="0.15"/>
  <cols>
    <col min="1" max="1" width="3.375" style="342" customWidth="1"/>
    <col min="2" max="2" width="64.875" style="342" customWidth="1"/>
    <col min="3" max="3" width="130.875" style="342" customWidth="1"/>
    <col min="4" max="16384" width="11.375" style="342"/>
  </cols>
  <sheetData>
    <row r="1" spans="1:9" ht="43.5" customHeight="1" x14ac:dyDescent="0.15">
      <c r="A1" s="359"/>
      <c r="B1" s="359"/>
      <c r="C1" s="359"/>
      <c r="D1" s="341"/>
      <c r="E1" s="341"/>
      <c r="F1" s="341"/>
      <c r="G1" s="341"/>
      <c r="H1" s="341"/>
      <c r="I1" s="341"/>
    </row>
    <row r="2" spans="1:9" ht="12.75" customHeight="1" x14ac:dyDescent="0.15"/>
    <row r="3" spans="1:9" ht="27.75" customHeight="1" x14ac:dyDescent="0.15">
      <c r="A3" s="360"/>
      <c r="B3" s="360"/>
      <c r="C3" s="360"/>
      <c r="D3" s="343"/>
      <c r="E3" s="343"/>
      <c r="F3" s="343"/>
      <c r="G3" s="343"/>
      <c r="H3" s="343"/>
      <c r="I3" s="343"/>
    </row>
    <row r="4" spans="1:9" ht="14.25" customHeight="1" x14ac:dyDescent="0.15"/>
    <row r="5" spans="1:9" ht="45.75" customHeight="1" x14ac:dyDescent="0.15">
      <c r="A5" s="344"/>
      <c r="B5" s="345" t="s">
        <v>704</v>
      </c>
      <c r="C5" s="346" t="s">
        <v>705</v>
      </c>
    </row>
    <row r="6" spans="1:9" ht="22.5" customHeight="1" x14ac:dyDescent="0.15">
      <c r="A6" s="347" t="s">
        <v>706</v>
      </c>
      <c r="B6" s="344"/>
      <c r="C6" s="348"/>
    </row>
    <row r="7" spans="1:9" ht="22.5" customHeight="1" x14ac:dyDescent="0.15">
      <c r="A7" s="347" t="s">
        <v>707</v>
      </c>
      <c r="B7" s="344"/>
      <c r="C7" s="347" t="s">
        <v>708</v>
      </c>
    </row>
    <row r="8" spans="1:9" ht="22.5" customHeight="1" x14ac:dyDescent="0.15">
      <c r="A8" s="344"/>
      <c r="B8" s="349" t="s">
        <v>709</v>
      </c>
      <c r="C8" s="361" t="s">
        <v>710</v>
      </c>
    </row>
    <row r="9" spans="1:9" ht="22.5" customHeight="1" x14ac:dyDescent="0.15">
      <c r="A9" s="344"/>
      <c r="B9" s="349" t="s">
        <v>711</v>
      </c>
      <c r="C9" s="361"/>
    </row>
    <row r="10" spans="1:9" ht="22.5" customHeight="1" x14ac:dyDescent="0.15">
      <c r="A10" s="344"/>
      <c r="B10" s="349" t="s">
        <v>712</v>
      </c>
      <c r="C10" s="347" t="s">
        <v>713</v>
      </c>
    </row>
    <row r="11" spans="1:9" ht="22.5" customHeight="1" x14ac:dyDescent="0.15">
      <c r="A11" s="344"/>
      <c r="B11" s="349" t="s">
        <v>714</v>
      </c>
      <c r="C11" s="349" t="s">
        <v>715</v>
      </c>
    </row>
    <row r="12" spans="1:9" ht="22.5" customHeight="1" x14ac:dyDescent="0.15">
      <c r="A12" s="347" t="s">
        <v>716</v>
      </c>
      <c r="B12" s="344"/>
      <c r="C12" s="347" t="s">
        <v>717</v>
      </c>
    </row>
    <row r="13" spans="1:9" ht="22.5" customHeight="1" x14ac:dyDescent="0.15">
      <c r="A13" s="344"/>
      <c r="B13" s="349" t="s">
        <v>718</v>
      </c>
      <c r="C13" s="347" t="s">
        <v>719</v>
      </c>
    </row>
    <row r="14" spans="1:9" ht="22.5" customHeight="1" x14ac:dyDescent="0.15">
      <c r="A14" s="344"/>
      <c r="B14" s="349" t="s">
        <v>720</v>
      </c>
      <c r="C14" s="350" t="s">
        <v>721</v>
      </c>
    </row>
    <row r="15" spans="1:9" ht="22.5" customHeight="1" x14ac:dyDescent="0.15">
      <c r="A15" s="344"/>
      <c r="B15" s="349" t="s">
        <v>722</v>
      </c>
      <c r="C15" s="347" t="s">
        <v>723</v>
      </c>
    </row>
    <row r="16" spans="1:9" ht="22.5" customHeight="1" x14ac:dyDescent="0.15">
      <c r="A16" s="344"/>
      <c r="B16" s="349" t="s">
        <v>724</v>
      </c>
      <c r="C16" s="349" t="s">
        <v>725</v>
      </c>
    </row>
    <row r="17" spans="1:3" ht="22.5" customHeight="1" x14ac:dyDescent="0.15">
      <c r="A17" s="344"/>
      <c r="B17" s="349" t="s">
        <v>726</v>
      </c>
      <c r="C17" s="347" t="s">
        <v>727</v>
      </c>
    </row>
    <row r="18" spans="1:3" ht="22.5" customHeight="1" x14ac:dyDescent="0.15">
      <c r="A18" s="344"/>
      <c r="B18" s="349" t="s">
        <v>728</v>
      </c>
      <c r="C18" s="349" t="s">
        <v>729</v>
      </c>
    </row>
    <row r="19" spans="1:3" ht="22.5" customHeight="1" x14ac:dyDescent="0.15">
      <c r="A19" s="344"/>
      <c r="B19" s="344"/>
      <c r="C19" s="347" t="s">
        <v>730</v>
      </c>
    </row>
    <row r="20" spans="1:3" ht="22.5" customHeight="1" x14ac:dyDescent="0.15">
      <c r="A20" s="348"/>
      <c r="B20" s="348"/>
      <c r="C20" s="350" t="s">
        <v>731</v>
      </c>
    </row>
    <row r="21" spans="1:3" ht="22.5" customHeight="1" x14ac:dyDescent="0.15">
      <c r="A21" s="348"/>
      <c r="B21" s="348"/>
      <c r="C21" s="347" t="s">
        <v>732</v>
      </c>
    </row>
    <row r="22" spans="1:3" ht="22.5" customHeight="1" x14ac:dyDescent="0.15">
      <c r="A22" s="348"/>
      <c r="B22" s="348"/>
      <c r="C22" s="351" t="s">
        <v>733</v>
      </c>
    </row>
    <row r="23" spans="1:3" ht="22.5" customHeight="1" x14ac:dyDescent="0.15">
      <c r="A23" s="348"/>
      <c r="B23" s="348"/>
      <c r="C23" s="351" t="s">
        <v>734</v>
      </c>
    </row>
    <row r="24" spans="1:3" ht="22.5" customHeight="1" x14ac:dyDescent="0.15">
      <c r="A24" s="348"/>
      <c r="B24" s="348"/>
      <c r="C24" s="351" t="s">
        <v>735</v>
      </c>
    </row>
    <row r="25" spans="1:3" ht="22.5" customHeight="1" x14ac:dyDescent="0.15">
      <c r="A25" s="348"/>
      <c r="B25" s="348"/>
      <c r="C25" s="347" t="s">
        <v>736</v>
      </c>
    </row>
    <row r="26" spans="1:3" ht="22.5" customHeight="1" x14ac:dyDescent="0.15">
      <c r="A26" s="348"/>
      <c r="B26" s="348"/>
      <c r="C26" s="361" t="s">
        <v>737</v>
      </c>
    </row>
    <row r="27" spans="1:3" ht="22.5" customHeight="1" x14ac:dyDescent="0.15">
      <c r="A27" s="348"/>
      <c r="B27" s="348"/>
      <c r="C27" s="361"/>
    </row>
    <row r="28" spans="1:3" ht="22.5" customHeight="1" x14ac:dyDescent="0.15">
      <c r="A28" s="348"/>
      <c r="B28" s="348"/>
      <c r="C28" s="347" t="s">
        <v>738</v>
      </c>
    </row>
    <row r="29" spans="1:3" ht="22.5" customHeight="1" x14ac:dyDescent="0.15">
      <c r="A29" s="348"/>
      <c r="B29" s="348"/>
      <c r="C29" s="349" t="s">
        <v>739</v>
      </c>
    </row>
    <row r="30" spans="1:3" ht="22.5" customHeight="1" x14ac:dyDescent="0.15">
      <c r="A30" s="348"/>
      <c r="B30" s="348"/>
      <c r="C30" s="347" t="s">
        <v>740</v>
      </c>
    </row>
    <row r="31" spans="1:3" ht="22.5" customHeight="1" x14ac:dyDescent="0.15">
      <c r="A31" s="348"/>
      <c r="B31" s="348"/>
      <c r="C31" s="349" t="s">
        <v>741</v>
      </c>
    </row>
    <row r="32" spans="1:3" ht="22.5" customHeight="1" x14ac:dyDescent="0.15">
      <c r="A32" s="348"/>
      <c r="B32" s="348"/>
      <c r="C32" s="347" t="s">
        <v>742</v>
      </c>
    </row>
    <row r="33" spans="1:3" ht="22.5" customHeight="1" x14ac:dyDescent="0.15">
      <c r="A33" s="348"/>
      <c r="B33" s="348"/>
      <c r="C33" s="349"/>
    </row>
    <row r="34" spans="1:3" ht="17.25" customHeight="1" x14ac:dyDescent="0.15">
      <c r="A34" s="348"/>
      <c r="B34" s="348"/>
      <c r="C34" s="348"/>
    </row>
    <row r="35" spans="1:3" ht="17.25" customHeight="1" x14ac:dyDescent="0.15">
      <c r="C35" s="323" t="str">
        <f>表紙!C35</f>
        <v>2024年6月現在</v>
      </c>
    </row>
  </sheetData>
  <sheetProtection algorithmName="SHA-512" hashValue="vrcLrfwIuarQY3KlQRiy6f79A2wwTzpLfRGHm4iLHKOT/LKiHGumeK0UAeBR90IUqfVzR9wJx793XAccUmS92Q==" saltValue="hslmVN3sIF0vjSIvOEa24Q==" spinCount="100000" sheet="1" objects="1" scenarios="1" selectLockedCells="1"/>
  <mergeCells count="4">
    <mergeCell ref="A1:C1"/>
    <mergeCell ref="A3:C3"/>
    <mergeCell ref="C8:C9"/>
    <mergeCell ref="C26:C27"/>
  </mergeCells>
  <phoneticPr fontId="3"/>
  <pageMargins left="0.51181102362204722" right="0.19685039370078741" top="0.59055118110236227" bottom="0.39370078740157483" header="0.19685039370078741" footer="0.19685039370078741"/>
  <pageSetup paperSize="9" scale="70" orientation="landscape" r:id="rId1"/>
  <headerFooter alignWithMargins="0">
    <oddFooter>&amp;R株式会社読宣WEST岡山支社</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3"/>
  </sheetPr>
  <dimension ref="A1:W56"/>
  <sheetViews>
    <sheetView showZeros="0" tabSelected="1" zoomScale="66" zoomScaleNormal="66" zoomScaleSheetLayoutView="85" workbookViewId="0">
      <selection activeCell="A18" sqref="A18"/>
    </sheetView>
  </sheetViews>
  <sheetFormatPr defaultRowHeight="13.5" x14ac:dyDescent="0.15"/>
  <cols>
    <col min="1" max="1" width="23.75" style="30" customWidth="1"/>
    <col min="2" max="2" width="9.625" style="30" customWidth="1"/>
    <col min="3" max="3" width="11.125" style="30" customWidth="1"/>
    <col min="4" max="6" width="9.625" style="30" hidden="1" customWidth="1"/>
    <col min="7" max="7" width="9.625" style="30" customWidth="1"/>
    <col min="8" max="8" width="11.125" style="30" customWidth="1"/>
    <col min="9" max="9" width="9.625" style="30" customWidth="1"/>
    <col min="10" max="10" width="11.125" style="30" customWidth="1"/>
    <col min="11" max="11" width="9.625" style="30" customWidth="1"/>
    <col min="12" max="12" width="11.125" style="30" customWidth="1"/>
    <col min="13" max="13" width="9.625" style="30" customWidth="1"/>
    <col min="14" max="14" width="11.625" style="30" customWidth="1"/>
    <col min="15" max="15" width="9.625" style="30" customWidth="1"/>
    <col min="16" max="16" width="11.125" style="30" customWidth="1"/>
    <col min="17" max="17" width="9.625" style="30" customWidth="1"/>
    <col min="18" max="18" width="11.125" style="30" customWidth="1"/>
    <col min="19" max="19" width="10.625" style="30" customWidth="1"/>
    <col min="20" max="20" width="11.625" style="30" customWidth="1"/>
    <col min="21" max="16384" width="9" style="30"/>
  </cols>
  <sheetData>
    <row r="1" spans="1:20" ht="20.25" customHeight="1" x14ac:dyDescent="0.15">
      <c r="A1" s="47"/>
      <c r="B1" s="47"/>
      <c r="C1" s="47"/>
      <c r="D1" s="47"/>
      <c r="E1" s="47"/>
      <c r="F1" s="47"/>
      <c r="G1" s="47"/>
      <c r="H1" s="47"/>
      <c r="I1" s="47"/>
      <c r="J1" s="47"/>
      <c r="K1" s="47"/>
      <c r="L1" s="47"/>
      <c r="M1" s="47"/>
      <c r="N1" s="47"/>
      <c r="O1" s="47"/>
      <c r="P1" s="47"/>
      <c r="Q1" s="47"/>
      <c r="R1" s="47"/>
      <c r="S1" s="47"/>
      <c r="T1" s="47"/>
    </row>
    <row r="2" spans="1:20" ht="4.5" customHeight="1" x14ac:dyDescent="0.15">
      <c r="A2" s="47"/>
      <c r="B2" s="47"/>
      <c r="C2" s="47"/>
      <c r="D2" s="47"/>
      <c r="E2" s="47"/>
      <c r="F2" s="47"/>
      <c r="G2" s="47"/>
      <c r="H2" s="47"/>
      <c r="I2" s="47"/>
      <c r="J2" s="47"/>
      <c r="K2" s="47"/>
      <c r="L2" s="47"/>
      <c r="M2" s="47"/>
      <c r="N2" s="47"/>
      <c r="O2" s="47"/>
      <c r="P2" s="47"/>
      <c r="Q2" s="47"/>
      <c r="R2" s="47"/>
      <c r="S2" s="47"/>
      <c r="T2" s="47"/>
    </row>
    <row r="3" spans="1:20" ht="22.5" customHeight="1" x14ac:dyDescent="0.15">
      <c r="A3" s="161" t="s">
        <v>42</v>
      </c>
      <c r="B3" s="412" t="s">
        <v>254</v>
      </c>
      <c r="C3" s="413"/>
      <c r="D3" s="162"/>
      <c r="E3" s="162"/>
      <c r="F3" s="162"/>
      <c r="G3" s="414" t="s">
        <v>406</v>
      </c>
      <c r="H3" s="414"/>
      <c r="I3" s="415" t="s">
        <v>312</v>
      </c>
      <c r="J3" s="415"/>
      <c r="K3" s="404" t="s">
        <v>255</v>
      </c>
      <c r="L3" s="404"/>
      <c r="M3" s="404"/>
      <c r="N3" s="396" t="s">
        <v>256</v>
      </c>
      <c r="O3" s="397"/>
      <c r="P3" s="397"/>
      <c r="Q3" s="398"/>
      <c r="R3" s="405" t="s">
        <v>257</v>
      </c>
      <c r="S3" s="406"/>
      <c r="T3" s="406"/>
    </row>
    <row r="4" spans="1:20" ht="32.25" customHeight="1" x14ac:dyDescent="0.15">
      <c r="A4" s="322"/>
      <c r="B4" s="409">
        <f>IF(サイズ2="","",SUM(T35))</f>
        <v>0</v>
      </c>
      <c r="C4" s="409"/>
      <c r="D4" s="163"/>
      <c r="E4" s="163"/>
      <c r="F4" s="163"/>
      <c r="G4" s="410" t="str">
        <f>IF(サイズ2="-","-",S36)</f>
        <v>-</v>
      </c>
      <c r="H4" s="411"/>
      <c r="I4" s="416" t="s">
        <v>603</v>
      </c>
      <c r="J4" s="416"/>
      <c r="K4" s="403"/>
      <c r="L4" s="403"/>
      <c r="M4" s="403"/>
      <c r="N4" s="399"/>
      <c r="O4" s="400"/>
      <c r="P4" s="400"/>
      <c r="Q4" s="401"/>
      <c r="R4" s="407"/>
      <c r="S4" s="408"/>
      <c r="T4" s="408"/>
    </row>
    <row r="5" spans="1:20" ht="14.25" customHeight="1" x14ac:dyDescent="0.15">
      <c r="A5" s="48"/>
      <c r="B5" s="48"/>
      <c r="C5" s="232"/>
      <c r="D5" s="48"/>
      <c r="E5" s="48"/>
      <c r="F5" s="48"/>
      <c r="G5" s="231"/>
      <c r="H5" s="234"/>
      <c r="I5" s="233"/>
      <c r="J5" s="48"/>
      <c r="K5" s="48"/>
      <c r="L5" s="48"/>
      <c r="M5" s="48"/>
      <c r="N5" s="48"/>
      <c r="O5" s="48"/>
      <c r="P5" s="48"/>
      <c r="Q5" s="48"/>
      <c r="R5" s="48"/>
      <c r="S5" s="48"/>
      <c r="T5" s="48"/>
    </row>
    <row r="6" spans="1:20" ht="14.25" customHeight="1" x14ac:dyDescent="0.15">
      <c r="A6" s="387" t="s">
        <v>276</v>
      </c>
      <c r="B6" s="387" t="s">
        <v>703</v>
      </c>
      <c r="C6" s="387"/>
      <c r="D6" s="48"/>
      <c r="E6" s="48"/>
      <c r="F6" s="48"/>
      <c r="G6" s="231"/>
      <c r="H6" s="235" t="s">
        <v>408</v>
      </c>
      <c r="I6" s="233"/>
      <c r="J6" s="48"/>
      <c r="K6" s="48"/>
      <c r="L6" s="48"/>
      <c r="M6" s="48"/>
      <c r="N6" s="236" t="str">
        <f>IF(ISERROR(S36-C50)=TRUE,"",S36-C50)</f>
        <v/>
      </c>
      <c r="O6" s="237" t="s">
        <v>270</v>
      </c>
      <c r="P6" s="236">
        <f>C50</f>
        <v>0</v>
      </c>
      <c r="Q6" s="238" t="s">
        <v>407</v>
      </c>
      <c r="R6" s="48"/>
      <c r="S6" s="48"/>
      <c r="T6" s="48"/>
    </row>
    <row r="7" spans="1:20" ht="9" customHeight="1" x14ac:dyDescent="0.2">
      <c r="A7" s="387"/>
      <c r="B7" s="387"/>
      <c r="C7" s="387"/>
      <c r="D7" s="384"/>
      <c r="E7" s="384"/>
      <c r="F7" s="384"/>
      <c r="G7" s="66"/>
      <c r="H7" s="48"/>
      <c r="I7" s="48"/>
      <c r="J7" s="48"/>
      <c r="K7" s="48"/>
      <c r="L7" s="48"/>
      <c r="M7" s="48"/>
      <c r="N7" s="48"/>
      <c r="O7" s="48"/>
      <c r="P7" s="48"/>
      <c r="Q7" s="48"/>
      <c r="R7" s="48"/>
      <c r="S7" s="48"/>
      <c r="T7" s="48"/>
    </row>
    <row r="8" spans="1:20" ht="2.25" customHeight="1" x14ac:dyDescent="0.15">
      <c r="A8" s="48"/>
      <c r="B8" s="48"/>
      <c r="C8" s="48"/>
      <c r="D8" s="48"/>
      <c r="E8" s="48"/>
      <c r="F8" s="48"/>
      <c r="G8" s="48"/>
      <c r="H8" s="48"/>
      <c r="I8" s="48"/>
      <c r="J8" s="48"/>
      <c r="K8" s="48"/>
      <c r="L8" s="48"/>
      <c r="M8" s="48"/>
      <c r="N8" s="48"/>
      <c r="O8" s="48"/>
      <c r="P8" s="48"/>
      <c r="Q8" s="48"/>
      <c r="R8" s="48"/>
      <c r="S8" s="48"/>
      <c r="T8" s="48"/>
    </row>
    <row r="9" spans="1:20" ht="21.95" customHeight="1" x14ac:dyDescent="0.15">
      <c r="A9" s="402" t="s">
        <v>258</v>
      </c>
      <c r="B9" s="385" t="s">
        <v>53</v>
      </c>
      <c r="C9" s="388"/>
      <c r="D9" s="239"/>
      <c r="E9" s="239"/>
      <c r="F9" s="239"/>
      <c r="G9" s="385" t="s">
        <v>45</v>
      </c>
      <c r="H9" s="386"/>
      <c r="I9" s="385" t="s">
        <v>46</v>
      </c>
      <c r="J9" s="386"/>
      <c r="K9" s="388" t="s">
        <v>47</v>
      </c>
      <c r="L9" s="388"/>
      <c r="M9" s="385" t="s">
        <v>48</v>
      </c>
      <c r="N9" s="386"/>
      <c r="O9" s="385" t="s">
        <v>280</v>
      </c>
      <c r="P9" s="386"/>
      <c r="Q9" s="388" t="s">
        <v>49</v>
      </c>
      <c r="R9" s="388"/>
      <c r="S9" s="385" t="s">
        <v>259</v>
      </c>
      <c r="T9" s="388"/>
    </row>
    <row r="10" spans="1:20" ht="21.95" customHeight="1" x14ac:dyDescent="0.15">
      <c r="A10" s="386"/>
      <c r="B10" s="70" t="s">
        <v>260</v>
      </c>
      <c r="C10" s="70" t="s">
        <v>261</v>
      </c>
      <c r="D10" s="70"/>
      <c r="E10" s="70"/>
      <c r="F10" s="70"/>
      <c r="G10" s="70" t="s">
        <v>260</v>
      </c>
      <c r="H10" s="70" t="s">
        <v>261</v>
      </c>
      <c r="I10" s="70" t="s">
        <v>260</v>
      </c>
      <c r="J10" s="70" t="s">
        <v>261</v>
      </c>
      <c r="K10" s="70" t="s">
        <v>260</v>
      </c>
      <c r="L10" s="70" t="s">
        <v>261</v>
      </c>
      <c r="M10" s="70" t="s">
        <v>260</v>
      </c>
      <c r="N10" s="70" t="s">
        <v>261</v>
      </c>
      <c r="O10" s="70" t="s">
        <v>260</v>
      </c>
      <c r="P10" s="70" t="s">
        <v>261</v>
      </c>
      <c r="Q10" s="70" t="s">
        <v>260</v>
      </c>
      <c r="R10" s="70" t="s">
        <v>261</v>
      </c>
      <c r="S10" s="70" t="s">
        <v>262</v>
      </c>
      <c r="T10" s="71" t="s">
        <v>263</v>
      </c>
    </row>
    <row r="11" spans="1:20" ht="22.5" customHeight="1" x14ac:dyDescent="0.15">
      <c r="A11" s="67" t="s">
        <v>96</v>
      </c>
      <c r="B11" s="122">
        <f>岡山1!C44</f>
        <v>43950</v>
      </c>
      <c r="C11" s="227">
        <f>岡山1!D44</f>
        <v>0</v>
      </c>
      <c r="D11" s="123"/>
      <c r="E11" s="123"/>
      <c r="F11" s="123"/>
      <c r="G11" s="122">
        <f>岡山1!F44</f>
        <v>8150</v>
      </c>
      <c r="H11" s="227">
        <f>岡山1!G44</f>
        <v>0</v>
      </c>
      <c r="I11" s="122">
        <f>岡山1!I44</f>
        <v>12850</v>
      </c>
      <c r="J11" s="227">
        <f>岡山1!J44</f>
        <v>0</v>
      </c>
      <c r="K11" s="122">
        <f>岡山1!L44</f>
        <v>4750</v>
      </c>
      <c r="L11" s="227">
        <f>岡山1!M44</f>
        <v>0</v>
      </c>
      <c r="M11" s="122">
        <f>岡山1!O44</f>
        <v>0</v>
      </c>
      <c r="N11" s="227">
        <f>岡山1!P44</f>
        <v>0</v>
      </c>
      <c r="O11" s="122">
        <f>岡山3・玉野!O44</f>
        <v>250</v>
      </c>
      <c r="P11" s="227">
        <f>岡山3・玉野!P44</f>
        <v>0</v>
      </c>
      <c r="Q11" s="122">
        <f>岡山1!R44</f>
        <v>5600</v>
      </c>
      <c r="R11" s="227">
        <f>岡山1!S44</f>
        <v>0</v>
      </c>
      <c r="S11" s="304">
        <f>SUM(B11,G11,I11,K11,M11,Q11,O11)</f>
        <v>75550</v>
      </c>
      <c r="T11" s="124">
        <f>IF(サイズ2="","",SUM(C11,H11,J11,L11,N11,P11,R11))</f>
        <v>0</v>
      </c>
    </row>
    <row r="12" spans="1:20" ht="22.5" customHeight="1" x14ac:dyDescent="0.15">
      <c r="A12" s="67" t="s">
        <v>273</v>
      </c>
      <c r="B12" s="122">
        <f>岡山2!C45</f>
        <v>40500</v>
      </c>
      <c r="C12" s="227">
        <f>岡山2!D45</f>
        <v>0</v>
      </c>
      <c r="D12" s="123"/>
      <c r="E12" s="123"/>
      <c r="F12" s="123"/>
      <c r="G12" s="122">
        <f>岡山2!F45</f>
        <v>5550</v>
      </c>
      <c r="H12" s="227">
        <f>岡山2!G45</f>
        <v>0</v>
      </c>
      <c r="I12" s="122">
        <f>岡山2!I45</f>
        <v>5950</v>
      </c>
      <c r="J12" s="227">
        <f>岡山2!J45</f>
        <v>0</v>
      </c>
      <c r="K12" s="122">
        <f>岡山2!L45</f>
        <v>0</v>
      </c>
      <c r="L12" s="227">
        <f>岡山2!M45</f>
        <v>0</v>
      </c>
      <c r="M12" s="122"/>
      <c r="N12" s="227"/>
      <c r="O12" s="122"/>
      <c r="P12" s="227"/>
      <c r="Q12" s="122">
        <f>岡山2!R45</f>
        <v>1750</v>
      </c>
      <c r="R12" s="227">
        <f>岡山2!S45</f>
        <v>0</v>
      </c>
      <c r="S12" s="304">
        <f t="shared" ref="S12:S22" si="0">SUM(B12,G12,I12,K12,M12,Q12)</f>
        <v>53750</v>
      </c>
      <c r="T12" s="124">
        <f t="shared" ref="T12:T22" si="1">IF(サイズ2="","",SUM(C12,H12,J12,L12,N12,R12))</f>
        <v>0</v>
      </c>
    </row>
    <row r="13" spans="1:20" ht="22.5" customHeight="1" x14ac:dyDescent="0.15">
      <c r="A13" s="67" t="s">
        <v>274</v>
      </c>
      <c r="B13" s="122">
        <f>岡山3・玉野!C16</f>
        <v>15050</v>
      </c>
      <c r="C13" s="227">
        <f>岡山3・玉野!D16</f>
        <v>0</v>
      </c>
      <c r="D13" s="123"/>
      <c r="E13" s="123"/>
      <c r="F13" s="123"/>
      <c r="G13" s="122">
        <f>岡山3・玉野!F16</f>
        <v>2000</v>
      </c>
      <c r="H13" s="227">
        <f>岡山3・玉野!G16</f>
        <v>0</v>
      </c>
      <c r="I13" s="122">
        <f>岡山3・玉野!I16</f>
        <v>4600</v>
      </c>
      <c r="J13" s="227">
        <f>岡山3・玉野!J16</f>
        <v>0</v>
      </c>
      <c r="K13" s="122">
        <f>岡山3・玉野!L16</f>
        <v>0</v>
      </c>
      <c r="L13" s="227">
        <f>岡山3・玉野!M16</f>
        <v>0</v>
      </c>
      <c r="M13" s="122"/>
      <c r="N13" s="227"/>
      <c r="O13" s="122"/>
      <c r="P13" s="227"/>
      <c r="Q13" s="122">
        <f>岡山3・玉野!R16</f>
        <v>900</v>
      </c>
      <c r="R13" s="227">
        <f>岡山3・玉野!S16</f>
        <v>0</v>
      </c>
      <c r="S13" s="304">
        <f t="shared" si="0"/>
        <v>22550</v>
      </c>
      <c r="T13" s="124">
        <f t="shared" si="1"/>
        <v>0</v>
      </c>
    </row>
    <row r="14" spans="1:20" ht="22.5" customHeight="1" x14ac:dyDescent="0.15">
      <c r="A14" s="68" t="s">
        <v>275</v>
      </c>
      <c r="B14" s="125">
        <f>岡山3・玉野!C39</f>
        <v>10650</v>
      </c>
      <c r="C14" s="228">
        <f>岡山3・玉野!D39</f>
        <v>0</v>
      </c>
      <c r="D14" s="126"/>
      <c r="E14" s="126"/>
      <c r="F14" s="126"/>
      <c r="G14" s="125">
        <f>岡山3・玉野!F39</f>
        <v>0</v>
      </c>
      <c r="H14" s="228">
        <f>岡山3・玉野!G39</f>
        <v>0</v>
      </c>
      <c r="I14" s="125">
        <f>岡山3・玉野!I39</f>
        <v>2300</v>
      </c>
      <c r="J14" s="228">
        <f>岡山3・玉野!J39</f>
        <v>0</v>
      </c>
      <c r="K14" s="125">
        <f>岡山3・玉野!L39</f>
        <v>0</v>
      </c>
      <c r="L14" s="228">
        <f>岡山3・玉野!M39</f>
        <v>0</v>
      </c>
      <c r="M14" s="125"/>
      <c r="N14" s="228"/>
      <c r="O14" s="125"/>
      <c r="P14" s="228"/>
      <c r="Q14" s="125">
        <f>岡山3・玉野!R39</f>
        <v>550</v>
      </c>
      <c r="R14" s="228">
        <f>岡山3・玉野!S39</f>
        <v>0</v>
      </c>
      <c r="S14" s="304">
        <f t="shared" si="0"/>
        <v>13500</v>
      </c>
      <c r="T14" s="124">
        <f t="shared" si="1"/>
        <v>0</v>
      </c>
    </row>
    <row r="15" spans="1:20" ht="22.5" customHeight="1" x14ac:dyDescent="0.15">
      <c r="A15" s="67" t="s">
        <v>102</v>
      </c>
      <c r="B15" s="125">
        <f>赤磐・瀬戸内・備前・和気!C14</f>
        <v>8650</v>
      </c>
      <c r="C15" s="228">
        <f>赤磐・瀬戸内・備前・和気!D14</f>
        <v>0</v>
      </c>
      <c r="D15" s="126"/>
      <c r="E15" s="126"/>
      <c r="F15" s="126"/>
      <c r="G15" s="125">
        <f>赤磐・瀬戸内・備前・和気!F14</f>
        <v>1650</v>
      </c>
      <c r="H15" s="228">
        <f>赤磐・瀬戸内・備前・和気!G14</f>
        <v>0</v>
      </c>
      <c r="I15" s="125">
        <f>赤磐・瀬戸内・備前・和気!I14</f>
        <v>0</v>
      </c>
      <c r="J15" s="228">
        <f>赤磐・瀬戸内・備前・和気!J14</f>
        <v>0</v>
      </c>
      <c r="K15" s="125">
        <f>赤磐・瀬戸内・備前・和気!L14</f>
        <v>0</v>
      </c>
      <c r="L15" s="228">
        <f>赤磐・瀬戸内・備前・和気!M14</f>
        <v>0</v>
      </c>
      <c r="M15" s="125"/>
      <c r="N15" s="228"/>
      <c r="O15" s="125"/>
      <c r="P15" s="228"/>
      <c r="Q15" s="125">
        <f>赤磐・瀬戸内・備前・和気!R14</f>
        <v>150</v>
      </c>
      <c r="R15" s="228">
        <f>赤磐・瀬戸内・備前・和気!S14</f>
        <v>0</v>
      </c>
      <c r="S15" s="304">
        <f t="shared" si="0"/>
        <v>10450</v>
      </c>
      <c r="T15" s="124">
        <f t="shared" si="1"/>
        <v>0</v>
      </c>
    </row>
    <row r="16" spans="1:20" ht="22.5" customHeight="1" x14ac:dyDescent="0.15">
      <c r="A16" s="67" t="s">
        <v>101</v>
      </c>
      <c r="B16" s="125">
        <f>赤磐・瀬戸内・備前・和気!C22</f>
        <v>6350</v>
      </c>
      <c r="C16" s="228">
        <f>赤磐・瀬戸内・備前・和気!D22</f>
        <v>0</v>
      </c>
      <c r="D16" s="126"/>
      <c r="E16" s="126"/>
      <c r="F16" s="126"/>
      <c r="G16" s="125">
        <f>赤磐・瀬戸内・備前・和気!F22</f>
        <v>1000</v>
      </c>
      <c r="H16" s="228">
        <f>赤磐・瀬戸内・備前・和気!G22</f>
        <v>0</v>
      </c>
      <c r="I16" s="125">
        <f>赤磐・瀬戸内・備前・和気!I22</f>
        <v>0</v>
      </c>
      <c r="J16" s="228">
        <f>赤磐・瀬戸内・備前・和気!J22</f>
        <v>0</v>
      </c>
      <c r="K16" s="125">
        <f>赤磐・瀬戸内・備前・和気!L22</f>
        <v>0</v>
      </c>
      <c r="L16" s="228">
        <f>赤磐・瀬戸内・備前・和気!M22</f>
        <v>0</v>
      </c>
      <c r="M16" s="125"/>
      <c r="N16" s="228"/>
      <c r="O16" s="125"/>
      <c r="P16" s="228"/>
      <c r="Q16" s="125"/>
      <c r="R16" s="228"/>
      <c r="S16" s="304">
        <f t="shared" si="0"/>
        <v>7350</v>
      </c>
      <c r="T16" s="124">
        <f t="shared" si="1"/>
        <v>0</v>
      </c>
    </row>
    <row r="17" spans="1:20" ht="22.5" customHeight="1" x14ac:dyDescent="0.15">
      <c r="A17" s="67" t="s">
        <v>100</v>
      </c>
      <c r="B17" s="125">
        <f>赤磐・瀬戸内・備前・和気!C31</f>
        <v>7050</v>
      </c>
      <c r="C17" s="228">
        <f>赤磐・瀬戸内・備前・和気!D31</f>
        <v>0</v>
      </c>
      <c r="D17" s="126"/>
      <c r="E17" s="126"/>
      <c r="F17" s="126"/>
      <c r="G17" s="125">
        <f>赤磐・瀬戸内・備前・和気!F31</f>
        <v>1000</v>
      </c>
      <c r="H17" s="228">
        <f>赤磐・瀬戸内・備前・和気!G31</f>
        <v>0</v>
      </c>
      <c r="I17" s="125">
        <f>赤磐・瀬戸内・備前・和気!I31</f>
        <v>0</v>
      </c>
      <c r="J17" s="228">
        <f>赤磐・瀬戸内・備前・和気!J31</f>
        <v>0</v>
      </c>
      <c r="K17" s="125">
        <f>赤磐・瀬戸内・備前・和気!L31</f>
        <v>0</v>
      </c>
      <c r="L17" s="228">
        <f>赤磐・瀬戸内・備前・和気!M31</f>
        <v>0</v>
      </c>
      <c r="M17" s="125"/>
      <c r="N17" s="228"/>
      <c r="O17" s="125"/>
      <c r="P17" s="228"/>
      <c r="Q17" s="125">
        <f>赤磐・瀬戸内・備前・和気!R31</f>
        <v>350</v>
      </c>
      <c r="R17" s="228">
        <f>赤磐・瀬戸内・備前・和気!S31</f>
        <v>0</v>
      </c>
      <c r="S17" s="304">
        <f t="shared" si="0"/>
        <v>8400</v>
      </c>
      <c r="T17" s="124">
        <f t="shared" si="1"/>
        <v>0</v>
      </c>
    </row>
    <row r="18" spans="1:20" ht="22.5" customHeight="1" x14ac:dyDescent="0.15">
      <c r="A18" s="69" t="s">
        <v>103</v>
      </c>
      <c r="B18" s="125">
        <f>赤磐・瀬戸内・備前・和気!C39</f>
        <v>2900</v>
      </c>
      <c r="C18" s="228">
        <f>赤磐・瀬戸内・備前・和気!D39</f>
        <v>0</v>
      </c>
      <c r="D18" s="126"/>
      <c r="E18" s="126"/>
      <c r="F18" s="126"/>
      <c r="G18" s="125">
        <f>赤磐・瀬戸内・備前・和気!F39</f>
        <v>400</v>
      </c>
      <c r="H18" s="228">
        <f>赤磐・瀬戸内・備前・和気!G39</f>
        <v>0</v>
      </c>
      <c r="I18" s="125">
        <f>赤磐・瀬戸内・備前・和気!I39</f>
        <v>0</v>
      </c>
      <c r="J18" s="228">
        <f>赤磐・瀬戸内・備前・和気!J39</f>
        <v>0</v>
      </c>
      <c r="K18" s="125">
        <f>赤磐・瀬戸内・備前・和気!L39</f>
        <v>0</v>
      </c>
      <c r="L18" s="228">
        <f>赤磐・瀬戸内・備前・和気!M39</f>
        <v>0</v>
      </c>
      <c r="M18" s="125"/>
      <c r="N18" s="228"/>
      <c r="O18" s="125"/>
      <c r="P18" s="228"/>
      <c r="Q18" s="125"/>
      <c r="R18" s="228"/>
      <c r="S18" s="304">
        <f t="shared" si="0"/>
        <v>3300</v>
      </c>
      <c r="T18" s="124">
        <f t="shared" si="1"/>
        <v>0</v>
      </c>
    </row>
    <row r="19" spans="1:20" ht="22.5" customHeight="1" x14ac:dyDescent="0.15">
      <c r="A19" s="67" t="s">
        <v>303</v>
      </c>
      <c r="B19" s="125">
        <f>倉敷1!C44</f>
        <v>41300</v>
      </c>
      <c r="C19" s="228">
        <f>倉敷1!D44</f>
        <v>0</v>
      </c>
      <c r="D19" s="126"/>
      <c r="E19" s="126"/>
      <c r="F19" s="126"/>
      <c r="G19" s="125">
        <f>倉敷1!F44</f>
        <v>12900</v>
      </c>
      <c r="H19" s="228">
        <f>倉敷1!G44</f>
        <v>0</v>
      </c>
      <c r="I19" s="125">
        <f>倉敷1!I44</f>
        <v>5150</v>
      </c>
      <c r="J19" s="228">
        <f>倉敷1!J44</f>
        <v>0</v>
      </c>
      <c r="K19" s="125">
        <f>倉敷1!L44</f>
        <v>450</v>
      </c>
      <c r="L19" s="228">
        <f>倉敷1!M44</f>
        <v>0</v>
      </c>
      <c r="M19" s="125">
        <f>倉敷1!O44</f>
        <v>0</v>
      </c>
      <c r="N19" s="228">
        <f>倉敷1!P44</f>
        <v>0</v>
      </c>
      <c r="O19" s="125"/>
      <c r="P19" s="228"/>
      <c r="Q19" s="125">
        <f>倉敷1!R44</f>
        <v>3050</v>
      </c>
      <c r="R19" s="228">
        <f>倉敷1!S44</f>
        <v>0</v>
      </c>
      <c r="S19" s="304">
        <f t="shared" si="0"/>
        <v>62850</v>
      </c>
      <c r="T19" s="124">
        <f t="shared" si="1"/>
        <v>0</v>
      </c>
    </row>
    <row r="20" spans="1:20" ht="22.5" customHeight="1" x14ac:dyDescent="0.15">
      <c r="A20" s="67" t="s">
        <v>304</v>
      </c>
      <c r="B20" s="125">
        <f>倉敷2・小田!C30+倉敷2・小田!C19</f>
        <v>20300</v>
      </c>
      <c r="C20" s="228">
        <f>倉敷2・小田!D30+倉敷2・小田!D19</f>
        <v>0</v>
      </c>
      <c r="D20" s="126"/>
      <c r="E20" s="126"/>
      <c r="F20" s="126"/>
      <c r="G20" s="125">
        <f>倉敷2・小田!F30+倉敷2・小田!F19</f>
        <v>5400</v>
      </c>
      <c r="H20" s="228">
        <f>倉敷2・小田!G30+倉敷2・小田!G19</f>
        <v>0</v>
      </c>
      <c r="I20" s="125">
        <f>倉敷2・小田!I30+倉敷2・小田!I19</f>
        <v>1800</v>
      </c>
      <c r="J20" s="228">
        <f>倉敷2・小田!J30+倉敷2・小田!J19</f>
        <v>0</v>
      </c>
      <c r="K20" s="125">
        <f>倉敷2・小田!L19+倉敷2・小田!L30</f>
        <v>0</v>
      </c>
      <c r="L20" s="228">
        <f>倉敷2・小田!M19+倉敷2・小田!M30</f>
        <v>0</v>
      </c>
      <c r="M20" s="125"/>
      <c r="N20" s="228"/>
      <c r="O20" s="125"/>
      <c r="P20" s="228"/>
      <c r="Q20" s="125">
        <f>倉敷2・小田!R30+倉敷2・小田!R19</f>
        <v>1250</v>
      </c>
      <c r="R20" s="228">
        <f>倉敷2・小田!S30+倉敷2・小田!S19</f>
        <v>0</v>
      </c>
      <c r="S20" s="304">
        <f t="shared" si="0"/>
        <v>28750</v>
      </c>
      <c r="T20" s="124">
        <f t="shared" si="1"/>
        <v>0</v>
      </c>
    </row>
    <row r="21" spans="1:20" ht="22.5" customHeight="1" x14ac:dyDescent="0.15">
      <c r="A21" s="69" t="s">
        <v>104</v>
      </c>
      <c r="B21" s="125">
        <f>倉敷2・小田!C39</f>
        <v>2850</v>
      </c>
      <c r="C21" s="228">
        <f>倉敷2・小田!D39</f>
        <v>0</v>
      </c>
      <c r="D21" s="126"/>
      <c r="E21" s="126"/>
      <c r="F21" s="126"/>
      <c r="G21" s="125">
        <f>倉敷2・小田!F39</f>
        <v>750</v>
      </c>
      <c r="H21" s="228">
        <f>倉敷2・小田!G39</f>
        <v>0</v>
      </c>
      <c r="I21" s="125">
        <f>倉敷2・小田!I39</f>
        <v>0</v>
      </c>
      <c r="J21" s="228">
        <f>倉敷2・小田!J39</f>
        <v>0</v>
      </c>
      <c r="K21" s="125">
        <f>倉敷2・小田!L39</f>
        <v>0</v>
      </c>
      <c r="L21" s="228">
        <f>倉敷2・小田!M39</f>
        <v>0</v>
      </c>
      <c r="M21" s="125">
        <f>倉敷2・小田!O39</f>
        <v>50</v>
      </c>
      <c r="N21" s="228">
        <f>倉敷2・小田!P39</f>
        <v>0</v>
      </c>
      <c r="O21" s="125"/>
      <c r="P21" s="228"/>
      <c r="Q21" s="125">
        <f>倉敷2・小田!R39</f>
        <v>150</v>
      </c>
      <c r="R21" s="228">
        <f>倉敷2・小田!S39</f>
        <v>0</v>
      </c>
      <c r="S21" s="304">
        <f t="shared" si="0"/>
        <v>3800</v>
      </c>
      <c r="T21" s="124">
        <f t="shared" si="1"/>
        <v>0</v>
      </c>
    </row>
    <row r="22" spans="1:20" ht="22.5" customHeight="1" x14ac:dyDescent="0.15">
      <c r="A22" s="67" t="s">
        <v>271</v>
      </c>
      <c r="B22" s="125">
        <f>総社・笠岡・井原・浅口!C13</f>
        <v>11850</v>
      </c>
      <c r="C22" s="228">
        <f>総社・笠岡・井原・浅口!D13</f>
        <v>0</v>
      </c>
      <c r="D22" s="126"/>
      <c r="E22" s="126"/>
      <c r="F22" s="126"/>
      <c r="G22" s="125">
        <f>総社・笠岡・井原・浅口!F13</f>
        <v>2250</v>
      </c>
      <c r="H22" s="228">
        <f>総社・笠岡・井原・浅口!G13</f>
        <v>0</v>
      </c>
      <c r="I22" s="125">
        <f>総社・笠岡・井原・浅口!I13</f>
        <v>0</v>
      </c>
      <c r="J22" s="228">
        <f>総社・笠岡・井原・浅口!J13</f>
        <v>0</v>
      </c>
      <c r="K22" s="125">
        <f>総社・笠岡・井原・浅口!L13</f>
        <v>0</v>
      </c>
      <c r="L22" s="228">
        <f>総社・笠岡・井原・浅口!M13</f>
        <v>0</v>
      </c>
      <c r="M22" s="125"/>
      <c r="N22" s="228"/>
      <c r="O22" s="125"/>
      <c r="P22" s="228"/>
      <c r="Q22" s="125"/>
      <c r="R22" s="228"/>
      <c r="S22" s="304">
        <f t="shared" si="0"/>
        <v>14100</v>
      </c>
      <c r="T22" s="124">
        <f t="shared" si="1"/>
        <v>0</v>
      </c>
    </row>
    <row r="23" spans="1:20" ht="22.5" customHeight="1" x14ac:dyDescent="0.15">
      <c r="A23" s="68" t="s">
        <v>97</v>
      </c>
      <c r="B23" s="125">
        <f>総社・笠岡・井原・浅口!C23</f>
        <v>9650</v>
      </c>
      <c r="C23" s="228">
        <f>総社・笠岡・井原・浅口!D23</f>
        <v>0</v>
      </c>
      <c r="D23" s="126"/>
      <c r="E23" s="126"/>
      <c r="F23" s="126"/>
      <c r="G23" s="125">
        <f>総社・笠岡・井原・浅口!F23</f>
        <v>1750</v>
      </c>
      <c r="H23" s="228">
        <f>総社・笠岡・井原・浅口!G23</f>
        <v>0</v>
      </c>
      <c r="I23" s="125">
        <f>総社・笠岡・井原・浅口!I23</f>
        <v>0</v>
      </c>
      <c r="J23" s="228">
        <f>総社・笠岡・井原・浅口!J23</f>
        <v>0</v>
      </c>
      <c r="K23" s="125">
        <f>総社・笠岡・井原・浅口!L23</f>
        <v>150</v>
      </c>
      <c r="L23" s="228">
        <f>総社・笠岡・井原・浅口!M23</f>
        <v>0</v>
      </c>
      <c r="M23" s="125"/>
      <c r="N23" s="228"/>
      <c r="O23" s="125">
        <f>総社・笠岡・井原・浅口!O23</f>
        <v>1650</v>
      </c>
      <c r="P23" s="228">
        <f>総社・笠岡・井原・浅口!P23</f>
        <v>0</v>
      </c>
      <c r="Q23" s="125">
        <f>総社・笠岡・井原・浅口!R23</f>
        <v>300</v>
      </c>
      <c r="R23" s="228">
        <f>総社・笠岡・井原・浅口!S23</f>
        <v>0</v>
      </c>
      <c r="S23" s="304">
        <f>SUM(B23,G23,I23,K23,M23,Q23,O23)</f>
        <v>13500</v>
      </c>
      <c r="T23" s="124">
        <f>IF(サイズ2="","",SUM(C23,H23,J23,L23,N23,R23,P23))</f>
        <v>0</v>
      </c>
    </row>
    <row r="24" spans="1:20" ht="22.5" customHeight="1" x14ac:dyDescent="0.15">
      <c r="A24" s="67" t="s">
        <v>253</v>
      </c>
      <c r="B24" s="125">
        <f>総社・笠岡・井原・浅口!C35</f>
        <v>6350</v>
      </c>
      <c r="C24" s="228">
        <f>総社・笠岡・井原・浅口!D35</f>
        <v>0</v>
      </c>
      <c r="D24" s="126"/>
      <c r="E24" s="126"/>
      <c r="F24" s="126"/>
      <c r="G24" s="125">
        <f>総社・笠岡・井原・浅口!F35</f>
        <v>1300</v>
      </c>
      <c r="H24" s="228">
        <f>総社・笠岡・井原・浅口!G35</f>
        <v>0</v>
      </c>
      <c r="I24" s="125">
        <f>総社・笠岡・井原・浅口!I35</f>
        <v>0</v>
      </c>
      <c r="J24" s="228">
        <f>総社・笠岡・井原・浅口!J35</f>
        <v>0</v>
      </c>
      <c r="K24" s="125">
        <f>総社・笠岡・井原・浅口!L35</f>
        <v>0</v>
      </c>
      <c r="L24" s="228">
        <f>総社・笠岡・井原・浅口!M35</f>
        <v>0</v>
      </c>
      <c r="M24" s="125"/>
      <c r="N24" s="228"/>
      <c r="O24" s="125">
        <f>総社・笠岡・井原・浅口!O35</f>
        <v>1650</v>
      </c>
      <c r="P24" s="228">
        <f>総社・笠岡・井原・浅口!P35</f>
        <v>0</v>
      </c>
      <c r="Q24" s="125">
        <f>総社・笠岡・井原・浅口!R35</f>
        <v>300</v>
      </c>
      <c r="R24" s="228">
        <f>総社・笠岡・井原・浅口!S35</f>
        <v>0</v>
      </c>
      <c r="S24" s="305">
        <f>SUM(B24,G24,I24,K24,M24,Q24,O24)</f>
        <v>9600</v>
      </c>
      <c r="T24" s="124">
        <f>IF(サイズ2="","",SUM(C24,H24,J24,L24,N24,R24,P24))</f>
        <v>0</v>
      </c>
    </row>
    <row r="25" spans="1:20" ht="22.5" customHeight="1" x14ac:dyDescent="0.15">
      <c r="A25" s="69" t="s">
        <v>277</v>
      </c>
      <c r="B25" s="125">
        <f>総社・笠岡・井原・浅口!C42</f>
        <v>6900</v>
      </c>
      <c r="C25" s="228">
        <f>総社・笠岡・井原・浅口!D42</f>
        <v>0</v>
      </c>
      <c r="D25" s="126"/>
      <c r="E25" s="126"/>
      <c r="F25" s="126"/>
      <c r="G25" s="125">
        <f>総社・笠岡・井原・浅口!F42</f>
        <v>3700</v>
      </c>
      <c r="H25" s="228">
        <f>総社・笠岡・井原・浅口!G42</f>
        <v>0</v>
      </c>
      <c r="I25" s="125">
        <f>総社・笠岡・井原・浅口!I42</f>
        <v>0</v>
      </c>
      <c r="J25" s="228">
        <f>総社・笠岡・井原・浅口!J42</f>
        <v>0</v>
      </c>
      <c r="K25" s="125">
        <f>総社・笠岡・井原・浅口!L42</f>
        <v>0</v>
      </c>
      <c r="L25" s="228">
        <f>総社・笠岡・井原・浅口!M42</f>
        <v>0</v>
      </c>
      <c r="M25" s="125"/>
      <c r="N25" s="228"/>
      <c r="O25" s="125"/>
      <c r="P25" s="228"/>
      <c r="Q25" s="125">
        <f>総社・笠岡・井原・浅口!R42</f>
        <v>300</v>
      </c>
      <c r="R25" s="228">
        <f>総社・笠岡・井原・浅口!S42</f>
        <v>0</v>
      </c>
      <c r="S25" s="304">
        <f>SUM(B25,G25,I25,K25,M25,Q25,O25)</f>
        <v>10900</v>
      </c>
      <c r="T25" s="124">
        <f>IF(サイズ2="","",SUM(C25,H25,J25,L25,N25,R25,P25))</f>
        <v>0</v>
      </c>
    </row>
    <row r="26" spans="1:20" ht="22.5" customHeight="1" x14ac:dyDescent="0.15">
      <c r="A26" s="68" t="s">
        <v>98</v>
      </c>
      <c r="B26" s="125">
        <f>高梁・加賀・新見!C20</f>
        <v>6200</v>
      </c>
      <c r="C26" s="228">
        <f>高梁・加賀・新見!D20</f>
        <v>0</v>
      </c>
      <c r="D26" s="126"/>
      <c r="E26" s="126"/>
      <c r="F26" s="126"/>
      <c r="G26" s="125">
        <f>高梁・加賀・新見!F20</f>
        <v>750</v>
      </c>
      <c r="H26" s="228">
        <f>高梁・加賀・新見!G20</f>
        <v>0</v>
      </c>
      <c r="I26" s="125">
        <f>高梁・加賀・新見!I20</f>
        <v>0</v>
      </c>
      <c r="J26" s="228">
        <f>高梁・加賀・新見!J20</f>
        <v>0</v>
      </c>
      <c r="K26" s="125">
        <f>高梁・加賀・新見!L20</f>
        <v>0</v>
      </c>
      <c r="L26" s="228">
        <f>高梁・加賀・新見!M20</f>
        <v>0</v>
      </c>
      <c r="M26" s="125"/>
      <c r="N26" s="228"/>
      <c r="O26" s="125">
        <f>高梁・加賀・新見!O20</f>
        <v>50</v>
      </c>
      <c r="P26" s="228">
        <f>高梁・加賀・新見!P20</f>
        <v>0</v>
      </c>
      <c r="Q26" s="125"/>
      <c r="R26" s="228"/>
      <c r="S26" s="304">
        <f>SUM(B26,G26,I26,K26,M26,Q26,O26)</f>
        <v>7000</v>
      </c>
      <c r="T26" s="124">
        <f>IF(サイズ2="","",SUM(C26,H26,J26,L26,N26,R26,P26))</f>
        <v>0</v>
      </c>
    </row>
    <row r="27" spans="1:20" ht="22.5" customHeight="1" x14ac:dyDescent="0.15">
      <c r="A27" s="67" t="s">
        <v>108</v>
      </c>
      <c r="B27" s="125">
        <f>高梁・加賀・新見!C28</f>
        <v>2250</v>
      </c>
      <c r="C27" s="228">
        <f>高梁・加賀・新見!D28</f>
        <v>0</v>
      </c>
      <c r="D27" s="126"/>
      <c r="E27" s="126"/>
      <c r="F27" s="126"/>
      <c r="G27" s="125">
        <f>高梁・加賀・新見!F28</f>
        <v>0</v>
      </c>
      <c r="H27" s="228">
        <f>高梁・加賀・新見!G28</f>
        <v>0</v>
      </c>
      <c r="I27" s="125">
        <f>高梁・加賀・新見!I28</f>
        <v>0</v>
      </c>
      <c r="J27" s="228">
        <f>高梁・加賀・新見!J28</f>
        <v>0</v>
      </c>
      <c r="K27" s="125">
        <f>高梁・加賀・新見!L28</f>
        <v>0</v>
      </c>
      <c r="L27" s="228">
        <f>高梁・加賀・新見!M28</f>
        <v>0</v>
      </c>
      <c r="M27" s="125"/>
      <c r="N27" s="228"/>
      <c r="O27" s="125"/>
      <c r="P27" s="228"/>
      <c r="Q27" s="125"/>
      <c r="R27" s="228"/>
      <c r="S27" s="304">
        <f>SUM(B27,G27,I27,K27,M27,Q27,O27)</f>
        <v>2250</v>
      </c>
      <c r="T27" s="124">
        <f>IF(サイズ2="","",SUM(C27,H27,J27,L27,N27,R27,P27))</f>
        <v>0</v>
      </c>
    </row>
    <row r="28" spans="1:20" ht="22.5" customHeight="1" x14ac:dyDescent="0.15">
      <c r="A28" s="67" t="s">
        <v>99</v>
      </c>
      <c r="B28" s="125">
        <f>高梁・加賀・新見!C38</f>
        <v>5250</v>
      </c>
      <c r="C28" s="228">
        <f>高梁・加賀・新見!D38</f>
        <v>0</v>
      </c>
      <c r="D28" s="126"/>
      <c r="E28" s="126"/>
      <c r="F28" s="126"/>
      <c r="G28" s="125">
        <f>高梁・加賀・新見!F38</f>
        <v>650</v>
      </c>
      <c r="H28" s="228">
        <f>高梁・加賀・新見!G38</f>
        <v>0</v>
      </c>
      <c r="I28" s="125">
        <f>高梁・加賀・新見!I38</f>
        <v>500</v>
      </c>
      <c r="J28" s="228">
        <f>高梁・加賀・新見!J38</f>
        <v>0</v>
      </c>
      <c r="K28" s="125">
        <f>高梁・加賀・新見!L38</f>
        <v>250</v>
      </c>
      <c r="L28" s="228">
        <f>高梁・加賀・新見!M38</f>
        <v>0</v>
      </c>
      <c r="M28" s="125"/>
      <c r="N28" s="228"/>
      <c r="O28" s="125"/>
      <c r="P28" s="228"/>
      <c r="Q28" s="125">
        <f>高梁・加賀・新見!R38</f>
        <v>150</v>
      </c>
      <c r="R28" s="228">
        <f>高梁・加賀・新見!S38</f>
        <v>0</v>
      </c>
      <c r="S28" s="304">
        <f t="shared" ref="S28:S34" si="2">SUM(B28,G28,I28,K28,M28,Q28)</f>
        <v>6800</v>
      </c>
      <c r="T28" s="124">
        <f t="shared" ref="T28:T34" si="3">IF(サイズ2="","",SUM(C28,H28,J28,L28,N28,R28))</f>
        <v>0</v>
      </c>
    </row>
    <row r="29" spans="1:20" ht="22.5" customHeight="1" x14ac:dyDescent="0.15">
      <c r="A29" s="68" t="s">
        <v>305</v>
      </c>
      <c r="B29" s="125">
        <f>津山・勝田・久米!C27</f>
        <v>18400</v>
      </c>
      <c r="C29" s="228">
        <f>津山・勝田・久米!D27</f>
        <v>0</v>
      </c>
      <c r="D29" s="126"/>
      <c r="E29" s="126"/>
      <c r="F29" s="126"/>
      <c r="G29" s="125">
        <f>津山・勝田・久米!F27</f>
        <v>3200</v>
      </c>
      <c r="H29" s="228">
        <f>津山・勝田・久米!G27</f>
        <v>0</v>
      </c>
      <c r="I29" s="125">
        <f>津山・勝田・久米!I27</f>
        <v>0</v>
      </c>
      <c r="J29" s="228">
        <f>津山・勝田・久米!J27</f>
        <v>0</v>
      </c>
      <c r="K29" s="125">
        <f>津山・勝田・久米!L27</f>
        <v>0</v>
      </c>
      <c r="L29" s="228">
        <f>津山・勝田・久米!M27</f>
        <v>0</v>
      </c>
      <c r="M29" s="125">
        <f>津山・勝田・久米!O27</f>
        <v>0</v>
      </c>
      <c r="N29" s="228">
        <f>津山・勝田・久米!P27</f>
        <v>0</v>
      </c>
      <c r="O29" s="125"/>
      <c r="P29" s="228"/>
      <c r="Q29" s="125">
        <f>津山・勝田・久米!R27</f>
        <v>700</v>
      </c>
      <c r="R29" s="228">
        <f>津山・勝田・久米!S27</f>
        <v>0</v>
      </c>
      <c r="S29" s="304">
        <f t="shared" si="2"/>
        <v>22300</v>
      </c>
      <c r="T29" s="124">
        <f t="shared" si="3"/>
        <v>0</v>
      </c>
    </row>
    <row r="30" spans="1:20" ht="22.5" customHeight="1" x14ac:dyDescent="0.15">
      <c r="A30" s="67" t="s">
        <v>106</v>
      </c>
      <c r="B30" s="125">
        <f>津山・勝田・久米!C32</f>
        <v>3050</v>
      </c>
      <c r="C30" s="228">
        <f>津山・勝田・久米!D32</f>
        <v>0</v>
      </c>
      <c r="D30" s="126"/>
      <c r="E30" s="126"/>
      <c r="F30" s="126"/>
      <c r="G30" s="125">
        <f>津山・勝田・久米!F32</f>
        <v>300</v>
      </c>
      <c r="H30" s="228">
        <f>津山・勝田・久米!G32</f>
        <v>0</v>
      </c>
      <c r="I30" s="125">
        <f>津山・勝田・久米!I32</f>
        <v>0</v>
      </c>
      <c r="J30" s="228">
        <f>津山・勝田・久米!J32</f>
        <v>0</v>
      </c>
      <c r="K30" s="125">
        <f>津山・勝田・久米!L32</f>
        <v>0</v>
      </c>
      <c r="L30" s="228">
        <f>津山・勝田・久米!M32</f>
        <v>0</v>
      </c>
      <c r="M30" s="125"/>
      <c r="N30" s="228"/>
      <c r="O30" s="125"/>
      <c r="P30" s="228"/>
      <c r="Q30" s="125">
        <f>津山・勝田・久米!R32</f>
        <v>50</v>
      </c>
      <c r="R30" s="228">
        <f>津山・勝田・久米!S32</f>
        <v>0</v>
      </c>
      <c r="S30" s="304">
        <f t="shared" si="2"/>
        <v>3400</v>
      </c>
      <c r="T30" s="124">
        <f t="shared" si="3"/>
        <v>0</v>
      </c>
    </row>
    <row r="31" spans="1:20" ht="22.5" customHeight="1" x14ac:dyDescent="0.15">
      <c r="A31" s="67" t="s">
        <v>107</v>
      </c>
      <c r="B31" s="125">
        <f>津山・勝田・久米!C43</f>
        <v>4000</v>
      </c>
      <c r="C31" s="228">
        <f>津山・勝田・久米!D43</f>
        <v>0</v>
      </c>
      <c r="D31" s="126"/>
      <c r="E31" s="126"/>
      <c r="F31" s="126"/>
      <c r="G31" s="125">
        <f>津山・勝田・久米!F43</f>
        <v>50</v>
      </c>
      <c r="H31" s="228">
        <f>津山・勝田・久米!G43</f>
        <v>0</v>
      </c>
      <c r="I31" s="125">
        <f>津山・勝田・久米!I43</f>
        <v>0</v>
      </c>
      <c r="J31" s="228">
        <f>津山・勝田・久米!J43</f>
        <v>0</v>
      </c>
      <c r="K31" s="125">
        <f>津山・勝田・久米!L43</f>
        <v>0</v>
      </c>
      <c r="L31" s="228">
        <f>津山・勝田・久米!M43</f>
        <v>0</v>
      </c>
      <c r="M31" s="125"/>
      <c r="N31" s="228"/>
      <c r="O31" s="125"/>
      <c r="P31" s="228"/>
      <c r="Q31" s="125"/>
      <c r="R31" s="228"/>
      <c r="S31" s="304">
        <f t="shared" si="2"/>
        <v>4050</v>
      </c>
      <c r="T31" s="124">
        <f t="shared" si="3"/>
        <v>0</v>
      </c>
    </row>
    <row r="32" spans="1:20" ht="22.5" customHeight="1" x14ac:dyDescent="0.15">
      <c r="A32" s="67" t="s">
        <v>279</v>
      </c>
      <c r="B32" s="125">
        <f>真庭・苫田・美作!C23</f>
        <v>8900</v>
      </c>
      <c r="C32" s="228">
        <f>真庭・苫田・美作!D23</f>
        <v>0</v>
      </c>
      <c r="D32" s="126"/>
      <c r="E32" s="126"/>
      <c r="F32" s="126"/>
      <c r="G32" s="125">
        <f>真庭・苫田・美作!F23</f>
        <v>1950</v>
      </c>
      <c r="H32" s="228">
        <f>真庭・苫田・美作!G23</f>
        <v>0</v>
      </c>
      <c r="I32" s="125">
        <f>真庭・苫田・美作!I23</f>
        <v>650</v>
      </c>
      <c r="J32" s="228">
        <f>真庭・苫田・美作!J23</f>
        <v>0</v>
      </c>
      <c r="K32" s="125">
        <f>真庭・苫田・美作!L23</f>
        <v>550</v>
      </c>
      <c r="L32" s="228">
        <f>真庭・苫田・美作!M23</f>
        <v>0</v>
      </c>
      <c r="M32" s="125"/>
      <c r="N32" s="228"/>
      <c r="O32" s="125"/>
      <c r="P32" s="228"/>
      <c r="Q32" s="125">
        <f>真庭・苫田・美作!R23</f>
        <v>300</v>
      </c>
      <c r="R32" s="228">
        <f>真庭・苫田・美作!S23</f>
        <v>0</v>
      </c>
      <c r="S32" s="304">
        <f t="shared" si="2"/>
        <v>12350</v>
      </c>
      <c r="T32" s="124">
        <f t="shared" si="3"/>
        <v>0</v>
      </c>
    </row>
    <row r="33" spans="1:20" ht="22.5" customHeight="1" x14ac:dyDescent="0.15">
      <c r="A33" s="69" t="s">
        <v>105</v>
      </c>
      <c r="B33" s="125">
        <f>真庭・苫田・美作!C31</f>
        <v>2650</v>
      </c>
      <c r="C33" s="228">
        <f>真庭・苫田・美作!D31</f>
        <v>0</v>
      </c>
      <c r="D33" s="126"/>
      <c r="E33" s="126"/>
      <c r="F33" s="126"/>
      <c r="G33" s="125">
        <f>真庭・苫田・美作!F31</f>
        <v>0</v>
      </c>
      <c r="H33" s="228">
        <f>真庭・苫田・美作!G31</f>
        <v>0</v>
      </c>
      <c r="I33" s="125">
        <f>真庭・苫田・美作!I31</f>
        <v>0</v>
      </c>
      <c r="J33" s="228">
        <f>真庭・苫田・美作!J31</f>
        <v>0</v>
      </c>
      <c r="K33" s="125">
        <f>真庭・苫田・美作!L31</f>
        <v>0</v>
      </c>
      <c r="L33" s="228">
        <f>真庭・苫田・美作!M31</f>
        <v>0</v>
      </c>
      <c r="M33" s="125"/>
      <c r="N33" s="228"/>
      <c r="O33" s="125"/>
      <c r="P33" s="228"/>
      <c r="Q33" s="125"/>
      <c r="R33" s="228"/>
      <c r="S33" s="304">
        <f t="shared" si="2"/>
        <v>2650</v>
      </c>
      <c r="T33" s="124">
        <f t="shared" si="3"/>
        <v>0</v>
      </c>
    </row>
    <row r="34" spans="1:20" ht="22.5" customHeight="1" x14ac:dyDescent="0.15">
      <c r="A34" s="68" t="s">
        <v>278</v>
      </c>
      <c r="B34" s="125">
        <f>真庭・苫田・美作!C42</f>
        <v>6150</v>
      </c>
      <c r="C34" s="228">
        <f>真庭・苫田・美作!D42</f>
        <v>0</v>
      </c>
      <c r="D34" s="126"/>
      <c r="E34" s="126"/>
      <c r="F34" s="126"/>
      <c r="G34" s="125">
        <f>真庭・苫田・美作!F42</f>
        <v>350</v>
      </c>
      <c r="H34" s="228">
        <f>真庭・苫田・美作!G42</f>
        <v>0</v>
      </c>
      <c r="I34" s="125">
        <f>真庭・苫田・美作!I42</f>
        <v>0</v>
      </c>
      <c r="J34" s="228">
        <f>真庭・苫田・美作!J42</f>
        <v>0</v>
      </c>
      <c r="K34" s="125">
        <f>真庭・苫田・美作!L42</f>
        <v>0</v>
      </c>
      <c r="L34" s="228">
        <f>真庭・苫田・美作!M42</f>
        <v>0</v>
      </c>
      <c r="M34" s="125"/>
      <c r="N34" s="228"/>
      <c r="O34" s="125"/>
      <c r="P34" s="228"/>
      <c r="Q34" s="125">
        <f>真庭・苫田・美作!R42</f>
        <v>50</v>
      </c>
      <c r="R34" s="228">
        <f>真庭・苫田・美作!S42</f>
        <v>0</v>
      </c>
      <c r="S34" s="304">
        <f t="shared" si="2"/>
        <v>6550</v>
      </c>
      <c r="T34" s="124">
        <f t="shared" si="3"/>
        <v>0</v>
      </c>
    </row>
    <row r="35" spans="1:20" ht="24" customHeight="1" x14ac:dyDescent="0.15">
      <c r="A35" s="307" t="s">
        <v>109</v>
      </c>
      <c r="B35" s="308">
        <f>SUM(B11:B34)</f>
        <v>291150</v>
      </c>
      <c r="C35" s="309">
        <f>IF(サイズ2="","",SUM(C11:C34))</f>
        <v>0</v>
      </c>
      <c r="D35" s="310"/>
      <c r="E35" s="310"/>
      <c r="F35" s="310"/>
      <c r="G35" s="308">
        <f>SUM(G11:G34)</f>
        <v>55050</v>
      </c>
      <c r="H35" s="309">
        <f>IF(サイズ2="","",SUM(H11:H34))</f>
        <v>0</v>
      </c>
      <c r="I35" s="308">
        <f>SUM(I11:I34)</f>
        <v>33800</v>
      </c>
      <c r="J35" s="309">
        <f>IF(サイズ2="","",SUM(J11:J34))</f>
        <v>0</v>
      </c>
      <c r="K35" s="308">
        <f>SUM(K11:K34)</f>
        <v>6150</v>
      </c>
      <c r="L35" s="309">
        <f>IF(サイズ2="","",SUM(L11:L34))</f>
        <v>0</v>
      </c>
      <c r="M35" s="308">
        <f>SUM(M11:M34)</f>
        <v>50</v>
      </c>
      <c r="N35" s="309">
        <f>IF(サイズ2="","",SUM(N11:N34))</f>
        <v>0</v>
      </c>
      <c r="O35" s="308">
        <f>SUM(O11:O34)</f>
        <v>3600</v>
      </c>
      <c r="P35" s="309">
        <f>IF(サイズ2="","",SUM(P11:P34))</f>
        <v>0</v>
      </c>
      <c r="Q35" s="308">
        <f>SUM(Q11:Q34)</f>
        <v>15900</v>
      </c>
      <c r="R35" s="309">
        <f>IF(サイズ2="","",SUM(R11:R34))</f>
        <v>0</v>
      </c>
      <c r="S35" s="306">
        <f>SUM(B35,G35,I35,K35,M35,Q35,O35)</f>
        <v>405700</v>
      </c>
      <c r="T35" s="311">
        <f>IF(サイズ2="","",SUM(C35,H35,J35,L35,N35,R35,P35))</f>
        <v>0</v>
      </c>
    </row>
    <row r="36" spans="1:20" ht="24" hidden="1" customHeight="1" x14ac:dyDescent="0.15">
      <c r="A36" s="127" t="s">
        <v>272</v>
      </c>
      <c r="B36" s="374" t="e">
        <f>IF(サイズ2="","",HLOOKUP(サイズ2,E39:J41,2,0)*C35)</f>
        <v>#N/A</v>
      </c>
      <c r="C36" s="374"/>
      <c r="D36" s="128"/>
      <c r="E36" s="128"/>
      <c r="F36" s="128"/>
      <c r="G36" s="374" t="e">
        <f>IF(サイズ2="","",HLOOKUP(サイズ2,E39:J41,2,0)*H35)</f>
        <v>#N/A</v>
      </c>
      <c r="H36" s="374"/>
      <c r="I36" s="374" t="e">
        <f>IF(サイズ2="","",HLOOKUP(サイズ2,E39:J41,2,0)*J35)</f>
        <v>#N/A</v>
      </c>
      <c r="J36" s="374"/>
      <c r="K36" s="374" t="e">
        <f>IF(サイズ2="","",HLOOKUP(サイズ2,E39:J41,2,0)*L35)</f>
        <v>#N/A</v>
      </c>
      <c r="L36" s="374"/>
      <c r="M36" s="374" t="e">
        <f>IF(サイズ2="","",HLOOKUP(サイズ2,E39:J41,2,0)*N35)</f>
        <v>#N/A</v>
      </c>
      <c r="N36" s="374"/>
      <c r="O36" s="374" t="e">
        <f>IF(サイズ2="","",HLOOKUP(サイズ2,E39:J41,2,0)*P35)</f>
        <v>#N/A</v>
      </c>
      <c r="P36" s="374"/>
      <c r="Q36" s="374" t="e">
        <f>IF(サイズ2="","",HLOOKUP(サイズ2,E39:J41,2,0)*R35)</f>
        <v>#N/A</v>
      </c>
      <c r="R36" s="374"/>
      <c r="S36" s="375" t="e">
        <f>IF(サイズ2="","",INT(SUM(B36:R36)))+C50</f>
        <v>#N/A</v>
      </c>
      <c r="T36" s="376"/>
    </row>
    <row r="37" spans="1:20" ht="29.25" customHeight="1" x14ac:dyDescent="0.15">
      <c r="A37" s="395" t="s">
        <v>376</v>
      </c>
      <c r="B37" s="395"/>
      <c r="C37" s="395"/>
      <c r="D37" s="395"/>
      <c r="E37" s="395"/>
      <c r="F37" s="395"/>
      <c r="G37" s="395"/>
      <c r="H37" s="395"/>
      <c r="I37" s="129"/>
      <c r="J37" s="130"/>
      <c r="K37" s="130"/>
      <c r="L37" s="130"/>
      <c r="M37" s="377"/>
      <c r="N37" s="377"/>
      <c r="O37" s="377"/>
      <c r="P37" s="377"/>
      <c r="Q37" s="377"/>
      <c r="R37" s="131"/>
      <c r="S37" s="131"/>
      <c r="T37" s="131"/>
    </row>
    <row r="38" spans="1:20" ht="20.25" customHeight="1" x14ac:dyDescent="0.15">
      <c r="A38" s="389" t="s">
        <v>264</v>
      </c>
      <c r="B38" s="391" t="s">
        <v>265</v>
      </c>
      <c r="C38" s="391" t="s">
        <v>266</v>
      </c>
      <c r="D38" s="72"/>
      <c r="E38" s="72"/>
      <c r="F38" s="72"/>
      <c r="G38" s="382" t="s">
        <v>267</v>
      </c>
      <c r="H38" s="383"/>
      <c r="I38" s="383"/>
      <c r="J38" s="383"/>
      <c r="K38" s="73"/>
      <c r="L38" s="74"/>
      <c r="M38" s="380" t="s">
        <v>268</v>
      </c>
      <c r="N38" s="381"/>
      <c r="O38" s="381"/>
      <c r="P38" s="381"/>
      <c r="Q38" s="381"/>
      <c r="R38" s="381"/>
      <c r="S38" s="381"/>
      <c r="T38" s="381"/>
    </row>
    <row r="39" spans="1:20" ht="21.95" customHeight="1" x14ac:dyDescent="0.15">
      <c r="A39" s="390"/>
      <c r="B39" s="392"/>
      <c r="C39" s="392"/>
      <c r="D39" s="75" t="s">
        <v>309</v>
      </c>
      <c r="E39" s="76" t="s">
        <v>310</v>
      </c>
      <c r="F39" s="76" t="s">
        <v>311</v>
      </c>
      <c r="G39" s="77" t="s">
        <v>306</v>
      </c>
      <c r="H39" s="77" t="s">
        <v>307</v>
      </c>
      <c r="I39" s="77" t="s">
        <v>308</v>
      </c>
      <c r="J39" s="77" t="s">
        <v>282</v>
      </c>
      <c r="K39" s="393" t="s">
        <v>293</v>
      </c>
      <c r="L39" s="394"/>
      <c r="M39" s="382"/>
      <c r="N39" s="383"/>
      <c r="O39" s="383"/>
      <c r="P39" s="383"/>
      <c r="Q39" s="383"/>
      <c r="R39" s="383"/>
      <c r="S39" s="383"/>
      <c r="T39" s="383"/>
    </row>
    <row r="40" spans="1:20" ht="21.75" customHeight="1" x14ac:dyDescent="0.15">
      <c r="A40" s="368" t="s">
        <v>281</v>
      </c>
      <c r="B40" s="378" t="s">
        <v>283</v>
      </c>
      <c r="C40" s="368" t="s">
        <v>284</v>
      </c>
      <c r="D40" s="64"/>
      <c r="E40" s="366">
        <v>3.2</v>
      </c>
      <c r="F40" s="366">
        <v>3.2</v>
      </c>
      <c r="G40" s="366">
        <v>3.2</v>
      </c>
      <c r="H40" s="366">
        <v>4.7</v>
      </c>
      <c r="I40" s="366">
        <v>7.7</v>
      </c>
      <c r="J40" s="366">
        <v>13.6</v>
      </c>
      <c r="K40" s="364" t="s">
        <v>294</v>
      </c>
      <c r="L40" s="365"/>
      <c r="M40" s="370" t="s">
        <v>290</v>
      </c>
      <c r="N40" s="371"/>
      <c r="O40" s="371"/>
      <c r="P40" s="371"/>
      <c r="Q40" s="371"/>
      <c r="R40" s="371"/>
      <c r="S40" s="371"/>
      <c r="T40" s="371"/>
    </row>
    <row r="41" spans="1:20" ht="21.75" customHeight="1" x14ac:dyDescent="0.15">
      <c r="A41" s="369"/>
      <c r="B41" s="379"/>
      <c r="C41" s="369"/>
      <c r="D41" s="65"/>
      <c r="E41" s="367"/>
      <c r="F41" s="367"/>
      <c r="G41" s="367"/>
      <c r="H41" s="367"/>
      <c r="I41" s="367"/>
      <c r="J41" s="367"/>
      <c r="K41" s="364"/>
      <c r="L41" s="365"/>
      <c r="M41" s="372"/>
      <c r="N41" s="373"/>
      <c r="O41" s="373"/>
      <c r="P41" s="373"/>
      <c r="Q41" s="373"/>
      <c r="R41" s="373"/>
      <c r="S41" s="373"/>
      <c r="T41" s="373"/>
    </row>
    <row r="42" spans="1:20" ht="24.75" customHeight="1" x14ac:dyDescent="0.15">
      <c r="A42" s="47"/>
      <c r="B42" s="47"/>
      <c r="C42" s="47"/>
      <c r="D42" s="47"/>
      <c r="E42" s="47"/>
      <c r="F42" s="47"/>
      <c r="G42" s="363" t="s">
        <v>269</v>
      </c>
      <c r="H42" s="363"/>
      <c r="I42" s="363"/>
      <c r="J42" s="363"/>
      <c r="K42" s="363"/>
      <c r="L42" s="363"/>
      <c r="M42" s="47"/>
      <c r="N42" s="47"/>
      <c r="O42" s="47"/>
      <c r="P42" s="47"/>
      <c r="Q42" s="47"/>
      <c r="R42" s="47"/>
      <c r="S42" s="47"/>
      <c r="T42" s="327" t="str">
        <f>B6</f>
        <v>2024年6月現在</v>
      </c>
    </row>
    <row r="43" spans="1:20" ht="13.5" hidden="1" customHeight="1" x14ac:dyDescent="0.15">
      <c r="A43" s="47"/>
      <c r="B43" s="47"/>
      <c r="C43" s="47"/>
      <c r="D43" s="47"/>
      <c r="E43" s="47"/>
      <c r="F43" s="47"/>
      <c r="G43" s="47"/>
      <c r="H43" s="47"/>
      <c r="I43" s="47"/>
      <c r="J43" s="47"/>
      <c r="K43" s="47"/>
      <c r="L43" s="47"/>
      <c r="M43" s="47"/>
      <c r="N43" s="47"/>
      <c r="O43" s="47"/>
      <c r="P43" s="47"/>
      <c r="Q43" s="47"/>
      <c r="R43" s="47"/>
      <c r="S43" s="47"/>
      <c r="T43" s="47"/>
    </row>
    <row r="44" spans="1:20" ht="13.5" hidden="1" customHeight="1" x14ac:dyDescent="0.15">
      <c r="A44" s="47"/>
      <c r="B44" s="47"/>
      <c r="C44" s="47"/>
      <c r="D44" s="47"/>
      <c r="E44" s="47"/>
      <c r="F44" s="47"/>
      <c r="G44" s="47"/>
      <c r="H44" s="47"/>
      <c r="I44" s="47"/>
      <c r="J44" s="47"/>
      <c r="K44" s="47"/>
      <c r="L44" s="47"/>
      <c r="M44" s="47"/>
      <c r="N44" s="47"/>
      <c r="O44" s="47"/>
      <c r="P44" s="47"/>
      <c r="Q44" s="47"/>
      <c r="R44" s="47"/>
      <c r="S44" s="47"/>
      <c r="T44" s="47"/>
    </row>
    <row r="45" spans="1:20" ht="13.5" hidden="1" customHeight="1" x14ac:dyDescent="0.15">
      <c r="A45" s="57" t="s">
        <v>482</v>
      </c>
      <c r="B45" s="60" t="s">
        <v>291</v>
      </c>
      <c r="C45" s="60" t="s">
        <v>270</v>
      </c>
      <c r="D45" s="62"/>
      <c r="E45" s="62"/>
      <c r="F45" s="62"/>
      <c r="G45" s="47"/>
      <c r="H45" s="47"/>
      <c r="I45" s="47"/>
      <c r="J45" s="47"/>
      <c r="K45" s="47"/>
      <c r="L45" s="47"/>
      <c r="M45" s="47"/>
      <c r="N45" s="47"/>
      <c r="O45" s="47"/>
      <c r="P45" s="47"/>
      <c r="Q45" s="47"/>
      <c r="R45" s="47"/>
      <c r="S45" s="47"/>
      <c r="T45" s="47"/>
    </row>
    <row r="46" spans="1:20" ht="13.5" hidden="1" customHeight="1" x14ac:dyDescent="0.15">
      <c r="A46" s="57" t="s">
        <v>668</v>
      </c>
      <c r="B46" s="58">
        <f>COUNTA(岡山1!G6:G43,岡山1!J6:J43,倉敷1!G7:G18,倉敷1!J7:J18)</f>
        <v>0</v>
      </c>
      <c r="C46" s="59">
        <f>B46*200</f>
        <v>0</v>
      </c>
      <c r="D46" s="63"/>
      <c r="E46" s="63"/>
      <c r="F46" s="63"/>
      <c r="G46" s="47"/>
      <c r="H46" s="47"/>
      <c r="I46" s="47"/>
      <c r="J46" s="47"/>
      <c r="K46" s="47"/>
      <c r="L46" s="47"/>
      <c r="M46" s="47"/>
      <c r="N46" s="47"/>
      <c r="O46" s="47"/>
      <c r="P46" s="47"/>
      <c r="Q46" s="47"/>
      <c r="R46" s="47"/>
      <c r="S46" s="47"/>
      <c r="T46" s="47"/>
    </row>
    <row r="47" spans="1:20" ht="13.5" hidden="1" customHeight="1" x14ac:dyDescent="0.15">
      <c r="A47" s="57" t="s">
        <v>669</v>
      </c>
      <c r="B47" s="58">
        <f>COUNTA(岡山1!D6:D43,岡山1!M6:M43,岡山1!P6:P43,岡山1!S6,岡山3・玉野!P40,倉敷1!D7:D18,倉敷1!M7:M18,倉敷1!P7:P18)</f>
        <v>0</v>
      </c>
      <c r="C47" s="59">
        <f>B47*200</f>
        <v>0</v>
      </c>
      <c r="D47" s="63"/>
      <c r="E47" s="63"/>
      <c r="F47" s="63"/>
      <c r="G47" s="47"/>
      <c r="H47" s="47"/>
      <c r="I47" s="47"/>
      <c r="J47" s="47"/>
      <c r="K47" s="47"/>
      <c r="L47" s="47"/>
      <c r="M47" s="47"/>
      <c r="N47" s="47"/>
      <c r="O47" s="47"/>
      <c r="P47" s="47"/>
      <c r="Q47" s="47"/>
      <c r="R47" s="47"/>
      <c r="S47" s="47"/>
      <c r="T47" s="47"/>
    </row>
    <row r="48" spans="1:20" ht="13.5" hidden="1" customHeight="1" x14ac:dyDescent="0.15">
      <c r="A48" s="57" t="s">
        <v>670</v>
      </c>
      <c r="B48" s="58">
        <f>COUNTA(岡山2!G7:G19,岡山2!G23,岡山2!G33:G41,岡山2!J7:J21,岡山2!J23,岡山2!J33:J41,岡山3・玉野!G7:G15,岡山3・玉野!J7:J15,岡山3・玉野!J17,倉敷1!G19:G30,倉敷1!G32:G40,倉敷1!J19:J30,倉敷1!J32:J40,倉敷2・小田!G7:G8,倉敷2・小田!G20:G29,倉敷2・小田!J7:J8,倉敷2・小田!J20:J29)</f>
        <v>0</v>
      </c>
      <c r="C48" s="59">
        <f>B48*460</f>
        <v>0</v>
      </c>
      <c r="D48" s="63"/>
      <c r="E48" s="63"/>
      <c r="F48" s="63"/>
      <c r="G48" s="47"/>
      <c r="H48" s="47"/>
      <c r="I48" s="47"/>
      <c r="J48" s="47"/>
      <c r="K48" s="47"/>
      <c r="L48" s="47"/>
      <c r="M48" s="47"/>
      <c r="N48" s="47"/>
      <c r="O48" s="47"/>
      <c r="P48" s="47"/>
      <c r="Q48" s="47"/>
      <c r="R48" s="47"/>
      <c r="S48" s="47"/>
      <c r="T48" s="47"/>
    </row>
    <row r="49" spans="1:23" ht="13.5" hidden="1" customHeight="1" x14ac:dyDescent="0.15">
      <c r="A49" s="57" t="s">
        <v>671</v>
      </c>
      <c r="B49" s="58">
        <f>SUM(岡山2!D47,岡山3・玉野!D46,赤磐・瀬戸内・備前・和気!D47,倉敷1!D46,倉敷2・小田!D47,総社・笠岡・井原・浅口!D46,高梁・加賀・新見!D44,津山・勝田・久米!D47,真庭・苫田・美作!D47)</f>
        <v>0</v>
      </c>
      <c r="C49" s="59">
        <f>B49*460</f>
        <v>0</v>
      </c>
      <c r="D49" s="63"/>
      <c r="E49" s="63"/>
      <c r="F49" s="63"/>
      <c r="G49" s="47"/>
      <c r="H49" s="47"/>
      <c r="I49" s="47"/>
      <c r="J49" s="47"/>
      <c r="K49" s="47"/>
      <c r="L49" s="47"/>
      <c r="M49" s="47"/>
      <c r="N49" s="47"/>
      <c r="O49" s="47"/>
      <c r="P49" s="47"/>
      <c r="Q49" s="47"/>
      <c r="R49" s="47"/>
      <c r="S49" s="47"/>
      <c r="T49" s="47"/>
    </row>
    <row r="50" spans="1:23" ht="13.5" hidden="1" customHeight="1" x14ac:dyDescent="0.15">
      <c r="A50" s="57" t="s">
        <v>292</v>
      </c>
      <c r="B50" s="57"/>
      <c r="C50" s="59">
        <f>SUM(C46:C49)</f>
        <v>0</v>
      </c>
      <c r="D50" s="63"/>
      <c r="E50" s="63"/>
      <c r="F50" s="63"/>
      <c r="G50" s="47"/>
      <c r="H50" s="47"/>
      <c r="I50" s="47"/>
      <c r="J50" s="47"/>
      <c r="K50" s="47"/>
      <c r="L50" s="47"/>
      <c r="M50" s="47"/>
      <c r="N50" s="47"/>
      <c r="O50" s="47"/>
      <c r="P50" s="47"/>
      <c r="Q50" s="47"/>
      <c r="R50" s="47"/>
      <c r="S50" s="47"/>
      <c r="T50" s="47"/>
    </row>
    <row r="51" spans="1:23" hidden="1" x14ac:dyDescent="0.15">
      <c r="A51" s="47"/>
      <c r="B51" s="47"/>
      <c r="C51" s="47"/>
      <c r="D51" s="47"/>
      <c r="E51" s="47"/>
      <c r="F51" s="47"/>
      <c r="G51" s="47"/>
      <c r="H51" s="47"/>
      <c r="I51" s="47"/>
      <c r="J51" s="47"/>
      <c r="K51" s="47"/>
      <c r="L51" s="47"/>
      <c r="M51" s="47"/>
      <c r="N51" s="47"/>
      <c r="O51" s="47"/>
      <c r="P51" s="47"/>
      <c r="Q51" s="47"/>
      <c r="R51" s="47"/>
      <c r="S51" s="47"/>
      <c r="T51" s="47"/>
    </row>
    <row r="52" spans="1:23" x14ac:dyDescent="0.15">
      <c r="A52" s="47"/>
      <c r="B52" s="47"/>
      <c r="C52" s="47"/>
      <c r="D52" s="47"/>
      <c r="E52" s="47"/>
      <c r="F52" s="47"/>
      <c r="G52" s="47"/>
      <c r="H52" s="47"/>
      <c r="I52" s="47"/>
      <c r="J52" s="47"/>
      <c r="K52" s="47"/>
      <c r="L52" s="47"/>
      <c r="M52" s="47"/>
      <c r="N52" s="47"/>
      <c r="O52" s="47"/>
      <c r="P52" s="47"/>
      <c r="Q52" s="47"/>
      <c r="R52" s="47"/>
      <c r="S52" s="47"/>
      <c r="T52" s="47"/>
    </row>
    <row r="53" spans="1:23" x14ac:dyDescent="0.15">
      <c r="A53" s="47"/>
      <c r="B53" s="47"/>
      <c r="C53" s="47"/>
      <c r="D53" s="47"/>
      <c r="E53" s="47"/>
      <c r="F53" s="47"/>
      <c r="G53" s="47"/>
      <c r="H53" s="47"/>
      <c r="I53" s="47"/>
      <c r="J53" s="47"/>
      <c r="K53" s="47"/>
      <c r="L53" s="47"/>
      <c r="M53" s="47"/>
      <c r="N53" s="47"/>
      <c r="O53" s="47"/>
      <c r="P53" s="47"/>
      <c r="Q53" s="47"/>
      <c r="R53" s="47"/>
      <c r="S53" s="47"/>
      <c r="T53" s="47"/>
    </row>
    <row r="54" spans="1:23" x14ac:dyDescent="0.15">
      <c r="A54" s="47"/>
      <c r="B54" s="47"/>
      <c r="C54" s="47"/>
      <c r="D54" s="47"/>
      <c r="E54" s="47"/>
      <c r="F54" s="47"/>
      <c r="G54" s="47"/>
      <c r="H54" s="47"/>
      <c r="I54" s="47"/>
      <c r="J54" s="47"/>
      <c r="K54" s="47"/>
      <c r="L54" s="47"/>
      <c r="M54" s="47"/>
      <c r="N54" s="47"/>
      <c r="O54" s="47"/>
      <c r="P54" s="47"/>
      <c r="Q54" s="47"/>
      <c r="R54" s="47"/>
      <c r="S54" s="47"/>
      <c r="T54" s="47"/>
    </row>
    <row r="55" spans="1:23" x14ac:dyDescent="0.15">
      <c r="A55" s="47"/>
      <c r="B55" s="47"/>
      <c r="C55" s="47"/>
      <c r="D55" s="47"/>
      <c r="E55" s="47"/>
      <c r="F55" s="47"/>
      <c r="G55" s="47"/>
      <c r="H55" s="47"/>
      <c r="I55" s="47"/>
      <c r="J55" s="47"/>
      <c r="K55" s="47"/>
      <c r="L55" s="47"/>
      <c r="M55" s="47"/>
      <c r="N55" s="47"/>
      <c r="O55" s="47"/>
      <c r="P55" s="47"/>
      <c r="Q55" s="47"/>
      <c r="R55" s="47"/>
      <c r="S55" s="47"/>
      <c r="T55" s="47"/>
    </row>
    <row r="56" spans="1:23" s="46" customFormat="1" ht="15" customHeight="1" x14ac:dyDescent="0.15">
      <c r="A56" s="49"/>
      <c r="B56" s="50"/>
      <c r="C56" s="50"/>
      <c r="D56" s="50"/>
      <c r="E56" s="50"/>
      <c r="F56" s="50"/>
      <c r="G56" s="50"/>
      <c r="H56" s="50"/>
      <c r="I56" s="49"/>
      <c r="J56" s="50"/>
      <c r="K56" s="50"/>
      <c r="L56" s="50"/>
      <c r="M56" s="50"/>
      <c r="N56" s="50"/>
      <c r="O56" s="50"/>
      <c r="P56" s="51"/>
      <c r="Q56" s="50"/>
      <c r="R56" s="50"/>
      <c r="S56" s="50"/>
      <c r="T56" s="50"/>
      <c r="V56" s="42"/>
      <c r="W56" s="42"/>
    </row>
  </sheetData>
  <sheetProtection algorithmName="SHA-512" hashValue="I4knNsSIxbuj/01xwod41gEZ4RqNUznGjiEtOAcj9Eoq85FiI/wvmen/drIRN5OVK7NOP+bL1cHBE1ywvcwt/A==" saltValue="ou3ouiiPSL27tz5jirE4Sg==" spinCount="100000" sheet="1" selectLockedCells="1"/>
  <mergeCells count="52">
    <mergeCell ref="N3:Q3"/>
    <mergeCell ref="N4:Q4"/>
    <mergeCell ref="A9:A10"/>
    <mergeCell ref="B9:C9"/>
    <mergeCell ref="G9:H9"/>
    <mergeCell ref="K4:M4"/>
    <mergeCell ref="Q9:R9"/>
    <mergeCell ref="K3:M3"/>
    <mergeCell ref="R3:T3"/>
    <mergeCell ref="R4:T4"/>
    <mergeCell ref="B4:C4"/>
    <mergeCell ref="G4:H4"/>
    <mergeCell ref="B3:C3"/>
    <mergeCell ref="G3:H3"/>
    <mergeCell ref="I3:J3"/>
    <mergeCell ref="I4:J4"/>
    <mergeCell ref="O9:P9"/>
    <mergeCell ref="O36:P36"/>
    <mergeCell ref="S9:T9"/>
    <mergeCell ref="Q36:R36"/>
    <mergeCell ref="A38:A39"/>
    <mergeCell ref="B38:B39"/>
    <mergeCell ref="C38:C39"/>
    <mergeCell ref="M9:N9"/>
    <mergeCell ref="K9:L9"/>
    <mergeCell ref="K39:L39"/>
    <mergeCell ref="M36:N36"/>
    <mergeCell ref="A37:H37"/>
    <mergeCell ref="D7:F7"/>
    <mergeCell ref="G36:H36"/>
    <mergeCell ref="I9:J9"/>
    <mergeCell ref="K36:L36"/>
    <mergeCell ref="A6:A7"/>
    <mergeCell ref="B6:C7"/>
    <mergeCell ref="M40:T41"/>
    <mergeCell ref="I36:J36"/>
    <mergeCell ref="B36:C36"/>
    <mergeCell ref="S36:T36"/>
    <mergeCell ref="M37:Q37"/>
    <mergeCell ref="E40:E41"/>
    <mergeCell ref="F40:F41"/>
    <mergeCell ref="G40:G41"/>
    <mergeCell ref="B40:B41"/>
    <mergeCell ref="C40:C41"/>
    <mergeCell ref="M38:T39"/>
    <mergeCell ref="G38:J38"/>
    <mergeCell ref="G42:L42"/>
    <mergeCell ref="K40:L41"/>
    <mergeCell ref="I40:I41"/>
    <mergeCell ref="J40:J41"/>
    <mergeCell ref="A40:A41"/>
    <mergeCell ref="H40:H41"/>
  </mergeCells>
  <phoneticPr fontId="3"/>
  <dataValidations count="6">
    <dataValidation imeMode="on" allowBlank="1" showInputMessage="1" showErrorMessage="1" promptTitle="申込者名" prompt="申込者名を入力してください。" sqref="R4" xr:uid="{00000000-0002-0000-0000-000000000000}"/>
    <dataValidation imeMode="off" allowBlank="1" showInputMessage="1" showErrorMessage="1" promptTitle="日付の入力" prompt="日付の入力は、「2/10」のようにスラッシュで区切って入力してください。" sqref="A4" xr:uid="{00000000-0002-0000-0000-000001000000}"/>
    <dataValidation imeMode="disabled" allowBlank="1" showInputMessage="1" showErrorMessage="1" sqref="B4:H4" xr:uid="{00000000-0002-0000-0000-000002000000}"/>
    <dataValidation imeMode="on" allowBlank="1" showInputMessage="1" showErrorMessage="1" promptTitle="広告主名" prompt="広告主名を入力してください。" sqref="K4" xr:uid="{00000000-0002-0000-0000-000003000000}"/>
    <dataValidation imeMode="on" allowBlank="1" showInputMessage="1" showErrorMessage="1" promptTitle="タイトル等" prompt="広告のタイトルをできるだけ詳しく入力してください。" sqref="N4" xr:uid="{00000000-0002-0000-0000-000004000000}"/>
    <dataValidation type="list" allowBlank="1" showInputMessage="1" showErrorMessage="1" promptTitle="サイズ" prompt="用紙のサイズを選択してください。" sqref="I4:J4" xr:uid="{00000000-0002-0000-0000-000005000000}">
      <formula1>$D$39:$J$39</formula1>
    </dataValidation>
  </dataValidations>
  <hyperlinks>
    <hyperlink ref="A11" location="岡山1!A1" display="岡山市" xr:uid="{00000000-0004-0000-0000-000000000000}"/>
    <hyperlink ref="A19" location="倉敷1!A1" display="倉敷市1" xr:uid="{00000000-0004-0000-0000-000001000000}"/>
    <hyperlink ref="A14" location="岡山3・玉野!A1" display="玉野市" xr:uid="{00000000-0004-0000-0000-000002000000}"/>
    <hyperlink ref="A23" location="総社・笠岡・井原・浅口!A1" display="笠岡市" xr:uid="{00000000-0004-0000-0000-000003000000}"/>
    <hyperlink ref="A24" location="総社・笠岡・井原・浅口!A1" display="井原市" xr:uid="{00000000-0004-0000-0000-000004000000}"/>
    <hyperlink ref="A22" location="総社・笠岡・井原・浅口!A1" display="総社市" xr:uid="{00000000-0004-0000-0000-000005000000}"/>
    <hyperlink ref="A26" location="高梁・加賀・新見!A1" display="高梁市" xr:uid="{00000000-0004-0000-0000-000006000000}"/>
    <hyperlink ref="A28" location="高梁・加賀・新見!A1" display="新見市" xr:uid="{00000000-0004-0000-0000-000007000000}"/>
    <hyperlink ref="A17" location="赤磐・瀬戸内・備前・和気!A1" display="備前市" xr:uid="{00000000-0004-0000-0000-000008000000}"/>
    <hyperlink ref="A16" location="赤磐・瀬戸内・備前・和気!A1" display="瀬戸内市" xr:uid="{00000000-0004-0000-0000-000009000000}"/>
    <hyperlink ref="A15" location="赤磐・瀬戸内・備前・和気!A1" display="赤磐市" xr:uid="{00000000-0004-0000-0000-00000A000000}"/>
    <hyperlink ref="A34" location="真庭・苫田・美作!A1" display="美作市" xr:uid="{00000000-0004-0000-0000-00000B000000}"/>
    <hyperlink ref="A25" location="総社・笠岡・井原・浅口!A1" display="浅口市" xr:uid="{00000000-0004-0000-0000-00000C000000}"/>
    <hyperlink ref="A18" location="赤磐・瀬戸内・備前・和気!A1" display="和気郡" xr:uid="{00000000-0004-0000-0000-00000D000000}"/>
    <hyperlink ref="A21" location="倉敷2・小田!A1" display="小田郡" xr:uid="{00000000-0004-0000-0000-00000E000000}"/>
    <hyperlink ref="A33" location="真庭・苫田・美作!A1" display="苫田郡" xr:uid="{00000000-0004-0000-0000-00000F000000}"/>
    <hyperlink ref="A30" location="津山・勝田・久米!A1" display="勝田郡" xr:uid="{00000000-0004-0000-0000-000010000000}"/>
    <hyperlink ref="A31" location="津山・勝田・久米!A1" display="久米郡" xr:uid="{00000000-0004-0000-0000-000011000000}"/>
    <hyperlink ref="A27" location="高梁・加賀・新見!A1" display="加賀郡" xr:uid="{00000000-0004-0000-0000-000012000000}"/>
    <hyperlink ref="A32" location="真庭・苫田・美作!A1" display="真庭市" xr:uid="{00000000-0004-0000-0000-000013000000}"/>
    <hyperlink ref="A12" location="岡山2!A1" display="岡山市2" xr:uid="{00000000-0004-0000-0000-000014000000}"/>
    <hyperlink ref="A13" location="岡山3・玉野!A1" display="岡山市3" xr:uid="{00000000-0004-0000-0000-000015000000}"/>
    <hyperlink ref="A20" location="倉敷2・小田!A1" display="倉敷市2" xr:uid="{00000000-0004-0000-0000-000016000000}"/>
    <hyperlink ref="A29" location="津山・勝田・久米!A1" display="津山市" xr:uid="{00000000-0004-0000-0000-000017000000}"/>
  </hyperlinks>
  <printOptions horizontalCentered="1" verticalCentered="1"/>
  <pageMargins left="0.23622047244094491" right="0.23622047244094491" top="0.51181102362204722" bottom="0.23622047244094491" header="0.31496062992125984" footer="0.23622047244094491"/>
  <pageSetup paperSize="9" scale="69" orientation="landscape" r:id="rId1"/>
  <headerFooter alignWithMargins="0">
    <oddFooter>&amp;R&amp;"ＭＳ Ｐ明朝,標準"株式会社 読宣WEST岡山支社TEL086(259)2555　FAX086(259)2552</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7"/>
    <pageSetUpPr fitToPage="1"/>
  </sheetPr>
  <dimension ref="A1:T113"/>
  <sheetViews>
    <sheetView showZeros="0" zoomScale="66" zoomScaleNormal="66" zoomScaleSheetLayoutView="100" workbookViewId="0">
      <selection activeCell="D6" sqref="D6"/>
    </sheetView>
  </sheetViews>
  <sheetFormatPr defaultRowHeight="11.25" x14ac:dyDescent="0.15"/>
  <cols>
    <col min="1" max="1" width="8.625" style="1" customWidth="1"/>
    <col min="2" max="3" width="10.625" style="1" customWidth="1"/>
    <col min="4" max="4" width="11.625" style="1" customWidth="1"/>
    <col min="5" max="6" width="10.625" style="1" customWidth="1"/>
    <col min="7" max="7" width="11.625" style="1" customWidth="1"/>
    <col min="8" max="8" width="11.125" style="1" customWidth="1"/>
    <col min="9" max="9" width="10.625" style="1" customWidth="1"/>
    <col min="10" max="10" width="11.625" style="1" customWidth="1"/>
    <col min="11" max="12" width="10.625" style="1" customWidth="1"/>
    <col min="13" max="13" width="11.625" style="1" customWidth="1"/>
    <col min="14" max="14" width="10.625" style="1" customWidth="1"/>
    <col min="15" max="15" width="10.25" style="1" customWidth="1"/>
    <col min="16" max="16" width="11.625" style="1" customWidth="1"/>
    <col min="17" max="17" width="13.125" style="1" customWidth="1"/>
    <col min="18" max="18" width="10.625" style="1" customWidth="1"/>
    <col min="19" max="19" width="11.625" style="1" customWidth="1"/>
    <col min="20" max="20" width="5" style="1" customWidth="1"/>
    <col min="21" max="16384" width="9" style="1"/>
  </cols>
  <sheetData>
    <row r="1" spans="1:20" ht="22.5" customHeight="1" x14ac:dyDescent="0.15">
      <c r="A1" s="434" t="s">
        <v>42</v>
      </c>
      <c r="B1" s="434"/>
      <c r="C1" s="434"/>
      <c r="D1" s="435"/>
      <c r="E1" s="440" t="s">
        <v>377</v>
      </c>
      <c r="F1" s="434"/>
      <c r="G1" s="434"/>
      <c r="H1" s="434"/>
      <c r="I1" s="435"/>
      <c r="J1" s="136" t="s">
        <v>314</v>
      </c>
      <c r="K1" s="424" t="s">
        <v>43</v>
      </c>
      <c r="L1" s="425"/>
      <c r="M1" s="425"/>
      <c r="N1" s="425"/>
      <c r="O1" s="438"/>
      <c r="P1" s="424" t="s">
        <v>313</v>
      </c>
      <c r="Q1" s="425"/>
      <c r="R1" s="425"/>
      <c r="S1" s="425"/>
      <c r="T1" s="2"/>
    </row>
    <row r="2" spans="1:20" ht="30" customHeight="1" x14ac:dyDescent="0.15">
      <c r="A2" s="436">
        <f>市郡別!A4</f>
        <v>0</v>
      </c>
      <c r="B2" s="436"/>
      <c r="C2" s="436"/>
      <c r="D2" s="437"/>
      <c r="E2" s="426">
        <f>SUM(D44,G44,J44,M44,P44,S44)</f>
        <v>0</v>
      </c>
      <c r="F2" s="427"/>
      <c r="G2" s="427"/>
      <c r="H2" s="428">
        <f>市郡別!T35</f>
        <v>0</v>
      </c>
      <c r="I2" s="429"/>
      <c r="J2" s="13" t="str">
        <f>市郡別!サイズ2</f>
        <v>-</v>
      </c>
      <c r="K2" s="430">
        <f>市郡別!K4</f>
        <v>0</v>
      </c>
      <c r="L2" s="431"/>
      <c r="M2" s="431"/>
      <c r="N2" s="431"/>
      <c r="O2" s="439"/>
      <c r="P2" s="430">
        <f>市郡別!N4</f>
        <v>0</v>
      </c>
      <c r="Q2" s="431"/>
      <c r="R2" s="431"/>
      <c r="S2" s="431"/>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32" t="s">
        <v>44</v>
      </c>
      <c r="B4" s="421" t="s">
        <v>53</v>
      </c>
      <c r="C4" s="422"/>
      <c r="D4" s="423"/>
      <c r="E4" s="421" t="s">
        <v>45</v>
      </c>
      <c r="F4" s="422"/>
      <c r="G4" s="423"/>
      <c r="H4" s="421" t="s">
        <v>46</v>
      </c>
      <c r="I4" s="422"/>
      <c r="J4" s="423"/>
      <c r="K4" s="421" t="s">
        <v>47</v>
      </c>
      <c r="L4" s="422"/>
      <c r="M4" s="423"/>
      <c r="N4" s="421" t="s">
        <v>48</v>
      </c>
      <c r="O4" s="422"/>
      <c r="P4" s="423"/>
      <c r="Q4" s="421" t="s">
        <v>49</v>
      </c>
      <c r="R4" s="422"/>
      <c r="S4" s="422"/>
      <c r="T4" s="2"/>
    </row>
    <row r="5" spans="1:20" ht="21.95" customHeight="1" x14ac:dyDescent="0.15">
      <c r="A5" s="433"/>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24" customHeight="1" x14ac:dyDescent="0.15">
      <c r="A6" s="417" t="s">
        <v>242</v>
      </c>
      <c r="B6" s="137" t="s">
        <v>424</v>
      </c>
      <c r="C6" s="164">
        <v>3950</v>
      </c>
      <c r="D6" s="165"/>
      <c r="E6" s="256" t="s">
        <v>437</v>
      </c>
      <c r="F6" s="168">
        <v>150</v>
      </c>
      <c r="G6" s="165"/>
      <c r="H6" s="254" t="s">
        <v>430</v>
      </c>
      <c r="I6" s="176" t="s">
        <v>582</v>
      </c>
      <c r="J6" s="181"/>
      <c r="K6" s="145" t="s">
        <v>54</v>
      </c>
      <c r="L6" s="164">
        <v>200</v>
      </c>
      <c r="M6" s="165"/>
      <c r="N6" s="137" t="s">
        <v>55</v>
      </c>
      <c r="O6" s="332" t="s">
        <v>309</v>
      </c>
      <c r="P6" s="175"/>
      <c r="Q6" s="145" t="s">
        <v>55</v>
      </c>
      <c r="R6" s="332" t="s">
        <v>588</v>
      </c>
      <c r="S6" s="193"/>
      <c r="T6" s="2"/>
    </row>
    <row r="7" spans="1:20" ht="18" customHeight="1" x14ac:dyDescent="0.15">
      <c r="A7" s="418"/>
      <c r="B7" s="138" t="s">
        <v>57</v>
      </c>
      <c r="C7" s="166" t="s">
        <v>504</v>
      </c>
      <c r="D7" s="181"/>
      <c r="E7" s="257" t="s">
        <v>436</v>
      </c>
      <c r="F7" s="169">
        <v>200</v>
      </c>
      <c r="G7" s="165"/>
      <c r="H7" s="143"/>
      <c r="I7" s="177"/>
      <c r="J7" s="175"/>
      <c r="K7" s="146"/>
      <c r="L7" s="166"/>
      <c r="M7" s="180"/>
      <c r="N7" s="138"/>
      <c r="O7" s="177"/>
      <c r="P7" s="175"/>
      <c r="Q7" s="277" t="s">
        <v>587</v>
      </c>
      <c r="R7" s="166">
        <v>1650</v>
      </c>
      <c r="S7" s="255"/>
      <c r="T7" s="2"/>
    </row>
    <row r="8" spans="1:20" ht="18" customHeight="1" x14ac:dyDescent="0.15">
      <c r="A8" s="418"/>
      <c r="B8" s="138" t="s">
        <v>56</v>
      </c>
      <c r="C8" s="166">
        <v>1600</v>
      </c>
      <c r="D8" s="165"/>
      <c r="E8" s="257" t="s">
        <v>438</v>
      </c>
      <c r="F8" s="169">
        <v>200</v>
      </c>
      <c r="G8" s="165"/>
      <c r="H8" s="143"/>
      <c r="I8" s="177"/>
      <c r="J8" s="175"/>
      <c r="K8" s="146"/>
      <c r="L8" s="166"/>
      <c r="M8" s="181"/>
      <c r="N8" s="138"/>
      <c r="O8" s="177"/>
      <c r="P8" s="175"/>
      <c r="Q8" s="146"/>
      <c r="R8" s="166"/>
      <c r="S8" s="180"/>
      <c r="T8" s="2"/>
    </row>
    <row r="9" spans="1:20" ht="18" customHeight="1" x14ac:dyDescent="0.15">
      <c r="A9" s="418"/>
      <c r="B9" s="138" t="s">
        <v>58</v>
      </c>
      <c r="C9" s="166">
        <v>1450</v>
      </c>
      <c r="D9" s="165"/>
      <c r="E9" s="257" t="s">
        <v>439</v>
      </c>
      <c r="F9" s="169">
        <v>600</v>
      </c>
      <c r="G9" s="165"/>
      <c r="H9" s="143" t="s">
        <v>686</v>
      </c>
      <c r="I9" s="177">
        <v>300</v>
      </c>
      <c r="J9" s="165"/>
      <c r="K9" s="146" t="s">
        <v>59</v>
      </c>
      <c r="L9" s="166">
        <v>700</v>
      </c>
      <c r="M9" s="165"/>
      <c r="N9" s="138"/>
      <c r="O9" s="177"/>
      <c r="P9" s="175"/>
      <c r="Q9" s="146" t="s">
        <v>510</v>
      </c>
      <c r="R9" s="166">
        <v>250</v>
      </c>
      <c r="S9" s="183"/>
      <c r="T9" s="2"/>
    </row>
    <row r="10" spans="1:20" ht="18" customHeight="1" x14ac:dyDescent="0.15">
      <c r="A10" s="418"/>
      <c r="B10" s="138" t="s">
        <v>61</v>
      </c>
      <c r="C10" s="279">
        <v>400</v>
      </c>
      <c r="D10" s="165"/>
      <c r="E10" s="257" t="s">
        <v>440</v>
      </c>
      <c r="F10" s="169">
        <v>300</v>
      </c>
      <c r="G10" s="165"/>
      <c r="H10" s="143" t="s">
        <v>687</v>
      </c>
      <c r="I10" s="177">
        <v>50</v>
      </c>
      <c r="J10" s="165"/>
      <c r="K10" s="146" t="s">
        <v>63</v>
      </c>
      <c r="L10" s="166">
        <v>1800</v>
      </c>
      <c r="M10" s="165"/>
      <c r="N10" s="138" t="s">
        <v>64</v>
      </c>
      <c r="O10" s="332" t="s">
        <v>309</v>
      </c>
      <c r="P10" s="175"/>
      <c r="Q10" s="146" t="s">
        <v>60</v>
      </c>
      <c r="R10" s="166">
        <v>350</v>
      </c>
      <c r="S10" s="183"/>
      <c r="T10" s="2"/>
    </row>
    <row r="11" spans="1:20" ht="18" customHeight="1" x14ac:dyDescent="0.15">
      <c r="A11" s="418"/>
      <c r="B11" s="138" t="s">
        <v>65</v>
      </c>
      <c r="C11" s="166">
        <v>1100</v>
      </c>
      <c r="D11" s="165"/>
      <c r="E11" s="257" t="s">
        <v>441</v>
      </c>
      <c r="F11" s="169">
        <v>500</v>
      </c>
      <c r="G11" s="165"/>
      <c r="H11" s="143" t="s">
        <v>429</v>
      </c>
      <c r="I11" s="332" t="s">
        <v>309</v>
      </c>
      <c r="J11" s="175"/>
      <c r="K11" s="146"/>
      <c r="L11" s="316"/>
      <c r="M11" s="181"/>
      <c r="N11" s="138"/>
      <c r="O11" s="177"/>
      <c r="P11" s="175"/>
      <c r="Q11" s="146" t="s">
        <v>590</v>
      </c>
      <c r="R11" s="312" t="s">
        <v>309</v>
      </c>
      <c r="S11" s="338"/>
      <c r="T11" s="2"/>
    </row>
    <row r="12" spans="1:20" ht="18" customHeight="1" x14ac:dyDescent="0.15">
      <c r="A12" s="418"/>
      <c r="B12" s="138"/>
      <c r="C12" s="247"/>
      <c r="D12" s="181"/>
      <c r="E12" s="257" t="s">
        <v>442</v>
      </c>
      <c r="F12" s="169">
        <v>800</v>
      </c>
      <c r="G12" s="165"/>
      <c r="H12" s="143"/>
      <c r="I12" s="177"/>
      <c r="J12" s="175"/>
      <c r="K12" s="146"/>
      <c r="L12" s="166"/>
      <c r="M12" s="180"/>
      <c r="N12" s="138"/>
      <c r="O12" s="177"/>
      <c r="P12" s="175"/>
      <c r="Q12" s="146" t="s">
        <v>643</v>
      </c>
      <c r="R12" s="166">
        <v>200</v>
      </c>
      <c r="S12" s="255"/>
      <c r="T12" s="2"/>
    </row>
    <row r="13" spans="1:20" ht="18" customHeight="1" x14ac:dyDescent="0.15">
      <c r="A13" s="418"/>
      <c r="B13" s="138" t="s">
        <v>66</v>
      </c>
      <c r="C13" s="166">
        <v>850</v>
      </c>
      <c r="D13" s="165"/>
      <c r="E13" s="140"/>
      <c r="F13" s="169"/>
      <c r="G13" s="170"/>
      <c r="H13" s="143" t="s">
        <v>688</v>
      </c>
      <c r="I13" s="177">
        <v>200</v>
      </c>
      <c r="J13" s="165"/>
      <c r="K13" s="146"/>
      <c r="L13" s="166"/>
      <c r="M13" s="180"/>
      <c r="N13" s="138"/>
      <c r="O13" s="177"/>
      <c r="P13" s="175"/>
      <c r="Q13" s="146" t="s">
        <v>597</v>
      </c>
      <c r="R13" s="166">
        <v>50</v>
      </c>
      <c r="S13" s="255"/>
      <c r="T13" s="2"/>
    </row>
    <row r="14" spans="1:20" ht="18" customHeight="1" x14ac:dyDescent="0.15">
      <c r="A14" s="418"/>
      <c r="B14" s="138"/>
      <c r="C14" s="247"/>
      <c r="D14" s="181"/>
      <c r="E14" s="140"/>
      <c r="F14" s="169"/>
      <c r="G14" s="170"/>
      <c r="H14" s="143"/>
      <c r="I14" s="177"/>
      <c r="J14" s="175"/>
      <c r="K14" s="146"/>
      <c r="L14" s="166"/>
      <c r="M14" s="180"/>
      <c r="N14" s="138"/>
      <c r="O14" s="177"/>
      <c r="P14" s="175"/>
      <c r="Q14" s="146"/>
      <c r="R14" s="166"/>
      <c r="S14" s="180"/>
      <c r="T14" s="2"/>
    </row>
    <row r="15" spans="1:20" ht="18" customHeight="1" x14ac:dyDescent="0.15">
      <c r="A15" s="418"/>
      <c r="B15" s="138" t="s">
        <v>62</v>
      </c>
      <c r="C15" s="166">
        <v>2350</v>
      </c>
      <c r="D15" s="165"/>
      <c r="E15" s="140"/>
      <c r="F15" s="169"/>
      <c r="G15" s="170"/>
      <c r="H15" s="143" t="s">
        <v>682</v>
      </c>
      <c r="I15" s="177">
        <v>600</v>
      </c>
      <c r="J15" s="165"/>
      <c r="K15" s="146"/>
      <c r="L15" s="166"/>
      <c r="M15" s="180"/>
      <c r="N15" s="138"/>
      <c r="O15" s="177"/>
      <c r="P15" s="175"/>
      <c r="Q15" s="146" t="s">
        <v>699</v>
      </c>
      <c r="R15" s="166">
        <v>100</v>
      </c>
      <c r="S15" s="255"/>
      <c r="T15" s="2"/>
    </row>
    <row r="16" spans="1:20" ht="18" customHeight="1" x14ac:dyDescent="0.15">
      <c r="A16" s="418"/>
      <c r="B16" s="138" t="s">
        <v>63</v>
      </c>
      <c r="C16" s="166">
        <v>2500</v>
      </c>
      <c r="D16" s="165"/>
      <c r="E16" s="141"/>
      <c r="F16" s="169"/>
      <c r="G16" s="171"/>
      <c r="H16" s="143" t="s">
        <v>689</v>
      </c>
      <c r="I16" s="177">
        <v>600</v>
      </c>
      <c r="J16" s="165"/>
      <c r="K16" s="146"/>
      <c r="L16" s="166"/>
      <c r="M16" s="180"/>
      <c r="N16" s="138"/>
      <c r="O16" s="177"/>
      <c r="P16" s="175"/>
      <c r="Q16" s="146" t="s">
        <v>683</v>
      </c>
      <c r="R16" s="166">
        <v>150</v>
      </c>
      <c r="S16" s="255"/>
      <c r="T16" s="2"/>
    </row>
    <row r="17" spans="1:20" ht="18" customHeight="1" x14ac:dyDescent="0.15">
      <c r="A17" s="418"/>
      <c r="B17" s="138"/>
      <c r="C17" s="247"/>
      <c r="D17" s="181"/>
      <c r="E17" s="141"/>
      <c r="F17" s="169"/>
      <c r="G17" s="171"/>
      <c r="H17" s="143"/>
      <c r="I17" s="177"/>
      <c r="J17" s="175"/>
      <c r="K17" s="146"/>
      <c r="L17" s="166"/>
      <c r="M17" s="180"/>
      <c r="N17" s="138"/>
      <c r="O17" s="177"/>
      <c r="P17" s="175"/>
      <c r="Q17" s="146"/>
      <c r="R17" s="166"/>
      <c r="S17" s="180"/>
      <c r="T17" s="2"/>
    </row>
    <row r="18" spans="1:20" ht="18" customHeight="1" x14ac:dyDescent="0.15">
      <c r="A18" s="418"/>
      <c r="B18" s="138" t="s">
        <v>68</v>
      </c>
      <c r="C18" s="166">
        <v>1450</v>
      </c>
      <c r="D18" s="165"/>
      <c r="E18" s="141"/>
      <c r="F18" s="169"/>
      <c r="G18" s="171"/>
      <c r="H18" s="143" t="s">
        <v>690</v>
      </c>
      <c r="I18" s="177">
        <v>300</v>
      </c>
      <c r="J18" s="165"/>
      <c r="K18" s="146"/>
      <c r="L18" s="166"/>
      <c r="M18" s="180"/>
      <c r="N18" s="138"/>
      <c r="O18" s="177"/>
      <c r="P18" s="175"/>
      <c r="Q18" s="146" t="s">
        <v>684</v>
      </c>
      <c r="R18" s="166">
        <v>100</v>
      </c>
      <c r="S18" s="255"/>
      <c r="T18" s="2"/>
    </row>
    <row r="19" spans="1:20" ht="18" customHeight="1" x14ac:dyDescent="0.15">
      <c r="A19" s="418"/>
      <c r="B19" s="138" t="s">
        <v>69</v>
      </c>
      <c r="C19" s="166">
        <v>2200</v>
      </c>
      <c r="D19" s="165"/>
      <c r="E19" s="141"/>
      <c r="F19" s="169"/>
      <c r="G19" s="171"/>
      <c r="H19" s="143" t="s">
        <v>691</v>
      </c>
      <c r="I19" s="177">
        <v>600</v>
      </c>
      <c r="J19" s="165"/>
      <c r="K19" s="146"/>
      <c r="L19" s="166"/>
      <c r="M19" s="180"/>
      <c r="N19" s="138"/>
      <c r="O19" s="177"/>
      <c r="P19" s="175"/>
      <c r="Q19" s="146" t="s">
        <v>544</v>
      </c>
      <c r="R19" s="166">
        <v>100</v>
      </c>
      <c r="S19" s="255"/>
      <c r="T19" s="2"/>
    </row>
    <row r="20" spans="1:20" ht="18" customHeight="1" x14ac:dyDescent="0.15">
      <c r="A20" s="418"/>
      <c r="B20" s="138" t="s">
        <v>70</v>
      </c>
      <c r="C20" s="166">
        <v>1300</v>
      </c>
      <c r="D20" s="165"/>
      <c r="E20" s="141"/>
      <c r="F20" s="169"/>
      <c r="G20" s="171"/>
      <c r="H20" s="143" t="s">
        <v>692</v>
      </c>
      <c r="I20" s="177">
        <v>300</v>
      </c>
      <c r="J20" s="165"/>
      <c r="K20" s="146"/>
      <c r="L20" s="166"/>
      <c r="M20" s="180"/>
      <c r="N20" s="138"/>
      <c r="O20" s="177"/>
      <c r="P20" s="175"/>
      <c r="Q20" s="146" t="s">
        <v>475</v>
      </c>
      <c r="R20" s="166">
        <v>100</v>
      </c>
      <c r="S20" s="255"/>
      <c r="T20" s="2"/>
    </row>
    <row r="21" spans="1:20" ht="18" customHeight="1" x14ac:dyDescent="0.15">
      <c r="A21" s="418"/>
      <c r="B21" s="138" t="s">
        <v>71</v>
      </c>
      <c r="C21" s="166">
        <v>1600</v>
      </c>
      <c r="D21" s="165"/>
      <c r="E21" s="141"/>
      <c r="F21" s="169"/>
      <c r="G21" s="171"/>
      <c r="H21" s="143" t="s">
        <v>693</v>
      </c>
      <c r="I21" s="177">
        <v>250</v>
      </c>
      <c r="J21" s="165"/>
      <c r="K21" s="146"/>
      <c r="L21" s="166"/>
      <c r="M21" s="180"/>
      <c r="N21" s="138"/>
      <c r="O21" s="177"/>
      <c r="P21" s="175"/>
      <c r="Q21" s="146" t="s">
        <v>523</v>
      </c>
      <c r="R21" s="166">
        <v>100</v>
      </c>
      <c r="S21" s="255"/>
      <c r="T21" s="2"/>
    </row>
    <row r="22" spans="1:20" ht="18" customHeight="1" x14ac:dyDescent="0.15">
      <c r="A22" s="418"/>
      <c r="B22" s="138" t="s">
        <v>72</v>
      </c>
      <c r="C22" s="166">
        <v>1250</v>
      </c>
      <c r="D22" s="165"/>
      <c r="E22" s="258" t="s">
        <v>443</v>
      </c>
      <c r="F22" s="169">
        <v>1050</v>
      </c>
      <c r="G22" s="165"/>
      <c r="H22" s="143"/>
      <c r="I22" s="177"/>
      <c r="J22" s="175"/>
      <c r="K22" s="146"/>
      <c r="L22" s="247"/>
      <c r="M22" s="181"/>
      <c r="N22" s="138"/>
      <c r="O22" s="177"/>
      <c r="P22" s="175"/>
      <c r="Q22" s="146"/>
      <c r="R22" s="247"/>
      <c r="S22" s="193"/>
      <c r="T22" s="2"/>
    </row>
    <row r="23" spans="1:20" ht="18" customHeight="1" x14ac:dyDescent="0.15">
      <c r="A23" s="418"/>
      <c r="B23" s="138" t="s">
        <v>74</v>
      </c>
      <c r="C23" s="166">
        <v>2150</v>
      </c>
      <c r="D23" s="165"/>
      <c r="E23" s="141"/>
      <c r="F23" s="169"/>
      <c r="G23" s="171"/>
      <c r="H23" s="143" t="s">
        <v>554</v>
      </c>
      <c r="I23" s="177">
        <v>1900</v>
      </c>
      <c r="J23" s="165"/>
      <c r="K23" s="146"/>
      <c r="L23" s="166"/>
      <c r="M23" s="180"/>
      <c r="N23" s="138"/>
      <c r="O23" s="177"/>
      <c r="P23" s="175"/>
      <c r="Q23" s="277" t="s">
        <v>476</v>
      </c>
      <c r="R23" s="166">
        <v>300</v>
      </c>
      <c r="S23" s="255"/>
      <c r="T23" s="2"/>
    </row>
    <row r="24" spans="1:20" ht="18" customHeight="1" x14ac:dyDescent="0.15">
      <c r="A24" s="418"/>
      <c r="B24" s="138" t="s">
        <v>73</v>
      </c>
      <c r="C24" s="312" t="s">
        <v>509</v>
      </c>
      <c r="D24" s="181"/>
      <c r="E24" s="141"/>
      <c r="F24" s="169"/>
      <c r="G24" s="171"/>
      <c r="H24" s="143"/>
      <c r="I24" s="177"/>
      <c r="J24" s="175"/>
      <c r="K24" s="146"/>
      <c r="L24" s="166"/>
      <c r="M24" s="180"/>
      <c r="N24" s="138"/>
      <c r="O24" s="177"/>
      <c r="P24" s="175"/>
      <c r="Q24" s="146"/>
      <c r="R24" s="166"/>
      <c r="S24" s="180"/>
      <c r="T24" s="2"/>
    </row>
    <row r="25" spans="1:20" ht="18" customHeight="1" x14ac:dyDescent="0.15">
      <c r="A25" s="418"/>
      <c r="B25" s="138" t="s">
        <v>75</v>
      </c>
      <c r="C25" s="166">
        <v>1350</v>
      </c>
      <c r="D25" s="165"/>
      <c r="E25" s="141"/>
      <c r="F25" s="169"/>
      <c r="G25" s="171"/>
      <c r="H25" s="143"/>
      <c r="I25" s="177"/>
      <c r="J25" s="175"/>
      <c r="K25" s="146"/>
      <c r="L25" s="166"/>
      <c r="M25" s="180"/>
      <c r="N25" s="138"/>
      <c r="O25" s="177"/>
      <c r="P25" s="175"/>
      <c r="Q25" s="146" t="s">
        <v>432</v>
      </c>
      <c r="R25" s="166">
        <v>200</v>
      </c>
      <c r="S25" s="255"/>
      <c r="T25" s="2"/>
    </row>
    <row r="26" spans="1:20" ht="18" customHeight="1" x14ac:dyDescent="0.15">
      <c r="A26" s="418"/>
      <c r="B26" s="138"/>
      <c r="C26" s="247"/>
      <c r="D26" s="181"/>
      <c r="E26" s="141"/>
      <c r="F26" s="169"/>
      <c r="G26" s="171"/>
      <c r="H26" s="143" t="s">
        <v>552</v>
      </c>
      <c r="I26" s="177">
        <v>600</v>
      </c>
      <c r="J26" s="165"/>
      <c r="K26" s="146"/>
      <c r="L26" s="166"/>
      <c r="M26" s="180"/>
      <c r="N26" s="138"/>
      <c r="O26" s="177"/>
      <c r="P26" s="175"/>
      <c r="Q26" s="146"/>
      <c r="R26" s="166"/>
      <c r="S26" s="180"/>
      <c r="T26" s="2"/>
    </row>
    <row r="27" spans="1:20" ht="18" customHeight="1" x14ac:dyDescent="0.15">
      <c r="A27" s="418"/>
      <c r="B27" s="138" t="s">
        <v>76</v>
      </c>
      <c r="C27" s="166">
        <v>2350</v>
      </c>
      <c r="D27" s="165"/>
      <c r="E27" s="258" t="s">
        <v>444</v>
      </c>
      <c r="F27" s="172">
        <v>450</v>
      </c>
      <c r="G27" s="165"/>
      <c r="H27" s="143" t="s">
        <v>553</v>
      </c>
      <c r="I27" s="177">
        <v>300</v>
      </c>
      <c r="J27" s="165"/>
      <c r="K27" s="146"/>
      <c r="L27" s="166"/>
      <c r="M27" s="180"/>
      <c r="N27" s="138"/>
      <c r="O27" s="177"/>
      <c r="P27" s="175"/>
      <c r="Q27" s="146" t="s">
        <v>77</v>
      </c>
      <c r="R27" s="166">
        <v>150</v>
      </c>
      <c r="S27" s="255"/>
      <c r="T27" s="2"/>
    </row>
    <row r="28" spans="1:20" ht="18" customHeight="1" x14ac:dyDescent="0.15">
      <c r="A28" s="418"/>
      <c r="B28" s="138" t="s">
        <v>78</v>
      </c>
      <c r="C28" s="166">
        <v>500</v>
      </c>
      <c r="D28" s="165"/>
      <c r="E28" s="258" t="s">
        <v>445</v>
      </c>
      <c r="F28" s="172">
        <v>200</v>
      </c>
      <c r="G28" s="165"/>
      <c r="H28" s="143" t="s">
        <v>315</v>
      </c>
      <c r="I28" s="253" t="s">
        <v>585</v>
      </c>
      <c r="J28" s="181"/>
      <c r="K28" s="146" t="s">
        <v>74</v>
      </c>
      <c r="L28" s="166">
        <v>500</v>
      </c>
      <c r="M28" s="165"/>
      <c r="N28" s="138"/>
      <c r="O28" s="177"/>
      <c r="P28" s="175"/>
      <c r="Q28" s="146" t="s">
        <v>80</v>
      </c>
      <c r="R28" s="166">
        <v>250</v>
      </c>
      <c r="S28" s="183"/>
      <c r="T28" s="2"/>
    </row>
    <row r="29" spans="1:20" ht="18" customHeight="1" x14ac:dyDescent="0.15">
      <c r="A29" s="418"/>
      <c r="B29" s="138"/>
      <c r="C29" s="247"/>
      <c r="D29" s="181"/>
      <c r="E29" s="258" t="s">
        <v>446</v>
      </c>
      <c r="F29" s="172">
        <v>250</v>
      </c>
      <c r="G29" s="165"/>
      <c r="H29" s="143" t="s">
        <v>584</v>
      </c>
      <c r="I29" s="177">
        <v>1100</v>
      </c>
      <c r="J29" s="165"/>
      <c r="K29" s="146" t="s">
        <v>79</v>
      </c>
      <c r="L29" s="166">
        <v>1550</v>
      </c>
      <c r="M29" s="165"/>
      <c r="N29" s="138"/>
      <c r="O29" s="177"/>
      <c r="P29" s="175"/>
      <c r="Q29" s="146" t="s">
        <v>83</v>
      </c>
      <c r="R29" s="166">
        <v>50</v>
      </c>
      <c r="S29" s="183"/>
      <c r="T29" s="2"/>
    </row>
    <row r="30" spans="1:20" ht="18" customHeight="1" x14ac:dyDescent="0.15">
      <c r="A30" s="418"/>
      <c r="B30" s="138" t="s">
        <v>81</v>
      </c>
      <c r="C30" s="166">
        <v>2500</v>
      </c>
      <c r="D30" s="165"/>
      <c r="E30" s="258" t="s">
        <v>447</v>
      </c>
      <c r="F30" s="172">
        <v>500</v>
      </c>
      <c r="G30" s="165"/>
      <c r="H30" s="143" t="s">
        <v>295</v>
      </c>
      <c r="I30" s="177">
        <v>550</v>
      </c>
      <c r="J30" s="165"/>
      <c r="K30" s="146"/>
      <c r="L30" s="166"/>
      <c r="M30" s="180"/>
      <c r="N30" s="138" t="s">
        <v>82</v>
      </c>
      <c r="O30" s="332" t="s">
        <v>309</v>
      </c>
      <c r="P30" s="175"/>
      <c r="Q30" s="146" t="s">
        <v>605</v>
      </c>
      <c r="R30" s="166">
        <v>450</v>
      </c>
      <c r="S30" s="183"/>
      <c r="T30" s="2"/>
    </row>
    <row r="31" spans="1:20" ht="18" customHeight="1" x14ac:dyDescent="0.15">
      <c r="A31" s="418"/>
      <c r="B31" s="138" t="s">
        <v>79</v>
      </c>
      <c r="C31" s="166">
        <v>1850</v>
      </c>
      <c r="D31" s="165"/>
      <c r="E31" s="141"/>
      <c r="F31" s="172"/>
      <c r="G31" s="171"/>
      <c r="H31" s="143" t="s">
        <v>583</v>
      </c>
      <c r="I31" s="177">
        <v>2900</v>
      </c>
      <c r="J31" s="165"/>
      <c r="K31" s="146"/>
      <c r="L31" s="166"/>
      <c r="M31" s="180"/>
      <c r="N31" s="138"/>
      <c r="O31" s="177"/>
      <c r="P31" s="175"/>
      <c r="Q31" s="146" t="s">
        <v>596</v>
      </c>
      <c r="R31" s="166">
        <v>200</v>
      </c>
      <c r="S31" s="183"/>
      <c r="T31" s="2"/>
    </row>
    <row r="32" spans="1:20" ht="18" customHeight="1" x14ac:dyDescent="0.15">
      <c r="A32" s="418"/>
      <c r="B32" s="138"/>
      <c r="C32" s="247"/>
      <c r="D32" s="181"/>
      <c r="E32" s="141"/>
      <c r="F32" s="172"/>
      <c r="G32" s="171"/>
      <c r="H32" s="143"/>
      <c r="I32" s="177"/>
      <c r="J32" s="181"/>
      <c r="K32" s="146"/>
      <c r="L32" s="166"/>
      <c r="M32" s="180"/>
      <c r="N32" s="138"/>
      <c r="O32" s="177"/>
      <c r="P32" s="175"/>
      <c r="Q32" s="146"/>
      <c r="R32" s="166"/>
      <c r="S32" s="180"/>
      <c r="T32" s="2"/>
    </row>
    <row r="33" spans="1:20" ht="18" customHeight="1" x14ac:dyDescent="0.15">
      <c r="A33" s="418"/>
      <c r="B33" s="138" t="s">
        <v>84</v>
      </c>
      <c r="C33" s="166">
        <v>850</v>
      </c>
      <c r="D33" s="165"/>
      <c r="E33" s="141"/>
      <c r="F33" s="172"/>
      <c r="G33" s="171"/>
      <c r="H33" s="143"/>
      <c r="I33" s="177"/>
      <c r="J33" s="175"/>
      <c r="K33" s="146"/>
      <c r="L33" s="166"/>
      <c r="M33" s="180"/>
      <c r="N33" s="138"/>
      <c r="O33" s="177"/>
      <c r="P33" s="175"/>
      <c r="Q33" s="146" t="s">
        <v>531</v>
      </c>
      <c r="R33" s="166">
        <v>50</v>
      </c>
      <c r="S33" s="183"/>
      <c r="T33" s="2"/>
    </row>
    <row r="34" spans="1:20" ht="18" customHeight="1" x14ac:dyDescent="0.15">
      <c r="A34" s="418"/>
      <c r="B34" s="138" t="s">
        <v>85</v>
      </c>
      <c r="C34" s="166">
        <v>800</v>
      </c>
      <c r="D34" s="165"/>
      <c r="E34" s="141"/>
      <c r="F34" s="172"/>
      <c r="G34" s="171"/>
      <c r="H34" s="143"/>
      <c r="I34" s="177"/>
      <c r="J34" s="175"/>
      <c r="K34" s="146"/>
      <c r="L34" s="166"/>
      <c r="M34" s="180"/>
      <c r="N34" s="138"/>
      <c r="O34" s="177"/>
      <c r="P34" s="175"/>
      <c r="Q34" s="146" t="s">
        <v>512</v>
      </c>
      <c r="R34" s="166">
        <v>50</v>
      </c>
      <c r="S34" s="183"/>
      <c r="T34" s="2"/>
    </row>
    <row r="35" spans="1:20" ht="18" customHeight="1" x14ac:dyDescent="0.15">
      <c r="A35" s="418"/>
      <c r="B35" s="138" t="s">
        <v>535</v>
      </c>
      <c r="C35" s="312" t="s">
        <v>653</v>
      </c>
      <c r="D35" s="181"/>
      <c r="E35" s="141"/>
      <c r="F35" s="172"/>
      <c r="G35" s="318"/>
      <c r="H35" s="143"/>
      <c r="I35" s="177"/>
      <c r="J35" s="181"/>
      <c r="K35" s="146"/>
      <c r="L35" s="166"/>
      <c r="M35" s="193"/>
      <c r="N35" s="138"/>
      <c r="O35" s="177"/>
      <c r="P35" s="181"/>
      <c r="Q35" s="146" t="s">
        <v>630</v>
      </c>
      <c r="R35" s="312" t="s">
        <v>653</v>
      </c>
      <c r="S35" s="338"/>
      <c r="T35" s="2"/>
    </row>
    <row r="36" spans="1:20" ht="18" customHeight="1" x14ac:dyDescent="0.15">
      <c r="A36" s="418"/>
      <c r="B36" s="138" t="s">
        <v>86</v>
      </c>
      <c r="C36" s="166">
        <v>2550</v>
      </c>
      <c r="D36" s="165"/>
      <c r="E36" s="258" t="s">
        <v>448</v>
      </c>
      <c r="F36" s="172">
        <v>1000</v>
      </c>
      <c r="G36" s="165"/>
      <c r="H36" s="184" t="s">
        <v>296</v>
      </c>
      <c r="I36" s="177">
        <v>1200</v>
      </c>
      <c r="J36" s="165"/>
      <c r="K36" s="146"/>
      <c r="L36" s="247"/>
      <c r="M36" s="181"/>
      <c r="N36" s="138" t="s">
        <v>87</v>
      </c>
      <c r="O36" s="332" t="s">
        <v>309</v>
      </c>
      <c r="P36" s="175"/>
      <c r="Q36" s="146" t="s">
        <v>88</v>
      </c>
      <c r="R36" s="166">
        <v>150</v>
      </c>
      <c r="S36" s="183"/>
      <c r="T36" s="2"/>
    </row>
    <row r="37" spans="1:20" ht="18" customHeight="1" x14ac:dyDescent="0.15">
      <c r="A37" s="418"/>
      <c r="B37" s="138"/>
      <c r="C37" s="247"/>
      <c r="D37" s="181"/>
      <c r="E37" s="141"/>
      <c r="F37" s="172"/>
      <c r="G37" s="171"/>
      <c r="H37" s="92" t="s">
        <v>431</v>
      </c>
      <c r="I37" s="177">
        <v>1100</v>
      </c>
      <c r="J37" s="165"/>
      <c r="K37" s="146"/>
      <c r="L37" s="247"/>
      <c r="M37" s="181"/>
      <c r="N37" s="138"/>
      <c r="O37" s="177"/>
      <c r="P37" s="175"/>
      <c r="Q37" s="94" t="s">
        <v>589</v>
      </c>
      <c r="R37" s="279">
        <v>400</v>
      </c>
      <c r="S37" s="183"/>
      <c r="T37" s="2"/>
    </row>
    <row r="38" spans="1:20" ht="18" customHeight="1" x14ac:dyDescent="0.15">
      <c r="A38" s="419" t="s">
        <v>658</v>
      </c>
      <c r="B38" s="138" t="s">
        <v>91</v>
      </c>
      <c r="C38" s="166">
        <v>1900</v>
      </c>
      <c r="D38" s="165"/>
      <c r="E38" s="258" t="s">
        <v>449</v>
      </c>
      <c r="F38" s="172">
        <v>300</v>
      </c>
      <c r="G38" s="165"/>
      <c r="H38" s="143"/>
      <c r="I38" s="177"/>
      <c r="J38" s="175"/>
      <c r="K38" s="146"/>
      <c r="L38" s="166"/>
      <c r="M38" s="180"/>
      <c r="N38" s="138"/>
      <c r="O38" s="177"/>
      <c r="P38" s="175"/>
      <c r="Q38" s="146" t="s">
        <v>90</v>
      </c>
      <c r="R38" s="166">
        <v>200</v>
      </c>
      <c r="S38" s="183"/>
      <c r="T38" s="2"/>
    </row>
    <row r="39" spans="1:20" ht="18" customHeight="1" x14ac:dyDescent="0.15">
      <c r="A39" s="419"/>
      <c r="B39" s="138"/>
      <c r="C39" s="247"/>
      <c r="D39" s="181"/>
      <c r="E39" s="258" t="s">
        <v>450</v>
      </c>
      <c r="F39" s="172">
        <v>350</v>
      </c>
      <c r="G39" s="165"/>
      <c r="H39" s="143"/>
      <c r="I39" s="253"/>
      <c r="J39" s="181"/>
      <c r="K39" s="146"/>
      <c r="L39" s="166"/>
      <c r="M39" s="180"/>
      <c r="N39" s="138"/>
      <c r="O39" s="177"/>
      <c r="P39" s="175"/>
      <c r="Q39" s="146"/>
      <c r="R39" s="166"/>
      <c r="S39" s="180"/>
      <c r="T39" s="2"/>
    </row>
    <row r="40" spans="1:20" ht="18" customHeight="1" x14ac:dyDescent="0.15">
      <c r="A40" s="419"/>
      <c r="B40" s="138" t="s">
        <v>89</v>
      </c>
      <c r="C40" s="166">
        <v>2900</v>
      </c>
      <c r="D40" s="165"/>
      <c r="E40" s="258" t="s">
        <v>451</v>
      </c>
      <c r="F40" s="172">
        <v>1300</v>
      </c>
      <c r="G40" s="165"/>
      <c r="H40" s="143"/>
      <c r="I40" s="177"/>
      <c r="J40" s="175"/>
      <c r="K40" s="146"/>
      <c r="L40" s="166"/>
      <c r="M40" s="180"/>
      <c r="N40" s="138"/>
      <c r="O40" s="177"/>
      <c r="P40" s="175"/>
      <c r="Q40" s="146"/>
      <c r="R40" s="166"/>
      <c r="S40" s="180"/>
      <c r="T40" s="2"/>
    </row>
    <row r="41" spans="1:20" ht="18" customHeight="1" x14ac:dyDescent="0.15">
      <c r="A41" s="419"/>
      <c r="B41" s="138" t="s">
        <v>92</v>
      </c>
      <c r="C41" s="166">
        <v>1000</v>
      </c>
      <c r="D41" s="165"/>
      <c r="E41" s="141"/>
      <c r="F41" s="172"/>
      <c r="G41" s="171"/>
      <c r="H41" s="143"/>
      <c r="I41" s="177"/>
      <c r="J41" s="175"/>
      <c r="K41" s="146"/>
      <c r="L41" s="166"/>
      <c r="M41" s="180"/>
      <c r="N41" s="138"/>
      <c r="O41" s="177"/>
      <c r="P41" s="175"/>
      <c r="Q41" s="146"/>
      <c r="R41" s="166"/>
      <c r="S41" s="180"/>
      <c r="T41" s="2"/>
    </row>
    <row r="42" spans="1:20" ht="18" customHeight="1" x14ac:dyDescent="0.15">
      <c r="A42" s="419"/>
      <c r="B42" s="138" t="s">
        <v>93</v>
      </c>
      <c r="C42" s="166">
        <v>1250</v>
      </c>
      <c r="D42" s="165"/>
      <c r="E42" s="141"/>
      <c r="F42" s="172"/>
      <c r="G42" s="171"/>
      <c r="H42" s="143"/>
      <c r="I42" s="177"/>
      <c r="J42" s="175"/>
      <c r="K42" s="146"/>
      <c r="L42" s="166"/>
      <c r="M42" s="180"/>
      <c r="N42" s="138"/>
      <c r="O42" s="177"/>
      <c r="P42" s="175"/>
      <c r="Q42" s="146"/>
      <c r="R42" s="166"/>
      <c r="S42" s="180"/>
      <c r="T42" s="2"/>
    </row>
    <row r="43" spans="1:20" ht="18" customHeight="1" thickBot="1" x14ac:dyDescent="0.2">
      <c r="A43" s="420"/>
      <c r="B43" s="139" t="s">
        <v>94</v>
      </c>
      <c r="C43" s="324" t="s">
        <v>562</v>
      </c>
      <c r="D43" s="325"/>
      <c r="E43" s="142"/>
      <c r="F43" s="173"/>
      <c r="G43" s="174"/>
      <c r="H43" s="144"/>
      <c r="I43" s="178"/>
      <c r="J43" s="179"/>
      <c r="K43" s="147"/>
      <c r="L43" s="167"/>
      <c r="M43" s="182"/>
      <c r="N43" s="139"/>
      <c r="O43" s="178"/>
      <c r="P43" s="179"/>
      <c r="Q43" s="147"/>
      <c r="R43" s="167"/>
      <c r="S43" s="182"/>
      <c r="T43" s="2"/>
    </row>
    <row r="44" spans="1:20" s="150" customFormat="1" ht="18" customHeight="1" thickTop="1" x14ac:dyDescent="0.15">
      <c r="A44" s="298">
        <f>SUM(C44+F44+I44+L44+O44+R44)</f>
        <v>75300</v>
      </c>
      <c r="B44" s="299" t="s">
        <v>95</v>
      </c>
      <c r="C44" s="291">
        <f>SUM(C6:C43)</f>
        <v>43950</v>
      </c>
      <c r="D44" s="292">
        <f>SUM(D6:D43)</f>
        <v>0</v>
      </c>
      <c r="E44" s="299" t="s">
        <v>95</v>
      </c>
      <c r="F44" s="291">
        <f>SUM(F6:F43)</f>
        <v>8150</v>
      </c>
      <c r="G44" s="300">
        <f>SUM(G6:G43)</f>
        <v>0</v>
      </c>
      <c r="H44" s="301" t="s">
        <v>95</v>
      </c>
      <c r="I44" s="302">
        <f>SUM(I6:I43)</f>
        <v>12850</v>
      </c>
      <c r="J44" s="292">
        <f>SUM(J6:J43)</f>
        <v>0</v>
      </c>
      <c r="K44" s="303" t="s">
        <v>95</v>
      </c>
      <c r="L44" s="291">
        <f>SUM(L6:L43)</f>
        <v>4750</v>
      </c>
      <c r="M44" s="294">
        <f>SUM(M6:M43)</f>
        <v>0</v>
      </c>
      <c r="N44" s="299" t="s">
        <v>95</v>
      </c>
      <c r="O44" s="302">
        <f>SUM(O6:O43)</f>
        <v>0</v>
      </c>
      <c r="P44" s="292">
        <f>SUM(P6:P43)</f>
        <v>0</v>
      </c>
      <c r="Q44" s="303" t="s">
        <v>95</v>
      </c>
      <c r="R44" s="291">
        <f>SUM(R6:R43)</f>
        <v>5600</v>
      </c>
      <c r="S44" s="294">
        <f>SUM(S6:S43)</f>
        <v>0</v>
      </c>
      <c r="T44" s="149"/>
    </row>
    <row r="45" spans="1:20" ht="19.5" hidden="1" customHeight="1" x14ac:dyDescent="0.15">
      <c r="A45" s="2"/>
      <c r="B45" s="2"/>
      <c r="C45" s="2"/>
      <c r="D45" s="2"/>
      <c r="E45" s="2"/>
      <c r="F45" s="2"/>
      <c r="G45" s="2"/>
      <c r="H45" s="2"/>
      <c r="I45" s="2"/>
      <c r="J45" s="2"/>
      <c r="K45" s="2"/>
      <c r="L45" s="2"/>
      <c r="M45" s="2"/>
      <c r="N45" s="2"/>
      <c r="O45" s="2"/>
      <c r="P45" s="2"/>
      <c r="Q45" s="2"/>
      <c r="R45" s="2"/>
      <c r="S45" s="2"/>
      <c r="T45" s="2"/>
    </row>
    <row r="46" spans="1:20" ht="19.5" hidden="1" customHeight="1" x14ac:dyDescent="0.15">
      <c r="A46" s="2"/>
      <c r="B46" s="2"/>
      <c r="C46" s="2"/>
      <c r="D46" s="2"/>
      <c r="E46" s="2"/>
      <c r="F46" s="2"/>
      <c r="G46" s="2"/>
      <c r="H46" s="2"/>
      <c r="I46" s="2"/>
      <c r="J46" s="2"/>
      <c r="K46" s="2"/>
      <c r="L46" s="2"/>
      <c r="M46" s="2"/>
      <c r="N46" s="2"/>
      <c r="O46" s="2"/>
      <c r="P46" s="2"/>
      <c r="Q46" s="2"/>
      <c r="R46" s="2"/>
      <c r="S46" s="2"/>
      <c r="T46" s="2"/>
    </row>
    <row r="47" spans="1:20" ht="19.5" hidden="1" customHeight="1" x14ac:dyDescent="0.15">
      <c r="A47" s="2"/>
      <c r="B47" s="2"/>
      <c r="C47" s="2"/>
      <c r="D47" s="2"/>
      <c r="E47" s="2"/>
      <c r="F47" s="2"/>
      <c r="G47" s="2"/>
      <c r="H47" s="2"/>
      <c r="I47" s="2"/>
      <c r="J47" s="2"/>
      <c r="K47" s="2"/>
      <c r="L47" s="2"/>
      <c r="M47" s="2"/>
      <c r="N47" s="2"/>
      <c r="O47" s="2"/>
      <c r="P47" s="2"/>
      <c r="Q47" s="2"/>
      <c r="R47" s="2"/>
      <c r="S47" s="2"/>
      <c r="T47" s="2"/>
    </row>
    <row r="48" spans="1:20" ht="19.5" hidden="1" customHeight="1" x14ac:dyDescent="0.15"/>
    <row r="49" spans="19:19" ht="15" customHeight="1" x14ac:dyDescent="0.15">
      <c r="S49" s="323" t="str">
        <f>市郡別!T42</f>
        <v>2024年6月現在</v>
      </c>
    </row>
    <row r="50" spans="19:19" ht="15" customHeight="1" x14ac:dyDescent="0.15"/>
    <row r="51" spans="19:19" ht="15" customHeight="1" x14ac:dyDescent="0.15"/>
    <row r="52" spans="19:19" ht="15" customHeight="1" x14ac:dyDescent="0.15"/>
    <row r="53" spans="19:19" ht="15" customHeight="1" x14ac:dyDescent="0.15"/>
    <row r="54" spans="19:19" ht="15" customHeight="1" x14ac:dyDescent="0.15"/>
    <row r="55" spans="19:19" ht="15" customHeight="1" x14ac:dyDescent="0.15"/>
    <row r="56" spans="19:19" ht="15" customHeight="1" x14ac:dyDescent="0.15"/>
    <row r="57" spans="19:19" ht="15" customHeight="1" x14ac:dyDescent="0.15"/>
    <row r="58" spans="19:19" ht="15" customHeight="1" x14ac:dyDescent="0.15"/>
    <row r="59" spans="19:19" ht="15" customHeight="1" x14ac:dyDescent="0.15"/>
    <row r="60" spans="19:19" ht="15" customHeight="1" x14ac:dyDescent="0.15"/>
    <row r="61" spans="19:19" ht="15" customHeight="1" x14ac:dyDescent="0.15"/>
    <row r="62" spans="19:19" ht="15" customHeight="1" x14ac:dyDescent="0.15"/>
    <row r="63" spans="19:19" ht="15" customHeight="1" x14ac:dyDescent="0.15"/>
    <row r="64" spans="19:19"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sheetData>
  <sheetProtection algorithmName="SHA-512" hashValue="Yk6a2UxfJylZbVewbBU6opaN9icRjUcr7bcHmaNQ14tjrm3tQkvYn7V2JJSoSKGa235PFzOr9ZmHoNaavPEnLQ==" saltValue="iuA/bBDoQ5mOQTDFjz9vZA==" spinCount="100000" sheet="1" selectLockedCells="1"/>
  <mergeCells count="18">
    <mergeCell ref="P1:S1"/>
    <mergeCell ref="E2:G2"/>
    <mergeCell ref="H2:I2"/>
    <mergeCell ref="P2:S2"/>
    <mergeCell ref="A4:A5"/>
    <mergeCell ref="Q4:S4"/>
    <mergeCell ref="B4:D4"/>
    <mergeCell ref="K4:M4"/>
    <mergeCell ref="A1:D1"/>
    <mergeCell ref="A2:D2"/>
    <mergeCell ref="K1:O1"/>
    <mergeCell ref="K2:O2"/>
    <mergeCell ref="E1:I1"/>
    <mergeCell ref="A6:A37"/>
    <mergeCell ref="A38:A43"/>
    <mergeCell ref="H4:J4"/>
    <mergeCell ref="N4:P4"/>
    <mergeCell ref="E4:G4"/>
  </mergeCells>
  <phoneticPr fontId="3"/>
  <dataValidations count="2">
    <dataValidation type="decimal" operator="lessThanOrEqual" allowBlank="1" showInputMessage="1" showErrorMessage="1" error="部数を超えています" sqref="M22 G6:G12 M6:M16 G22 P36 G38:G40 G36 G27:G30 J13:J21 J36:J37 J39 M36:M37 M28:M29 P30 D6:D43 P6:P15 J26:J32 J23 J6:J11 S6:S38" xr:uid="{00000000-0002-0000-0100-000000000000}">
      <formula1>C6</formula1>
    </dataValidation>
    <dataValidation type="decimal" operator="lessThanOrEqual" allowBlank="1" showInputMessage="1" showErrorMessage="1" error="部数を超えています" sqref="G13:G18" xr:uid="{00000000-0002-0000-01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8" orientation="landscape" r:id="rId1"/>
  <headerFooter alignWithMargins="0">
    <oddHeader>&amp;C&amp;"ＭＳ Ｐゴシック,太字"岡 山 県　折 込 部 数 表</oddHeader>
    <oddFooter>&amp;R&amp;8株式会社 読宣WEST岡山支社TEL086(259)2555　FAX086(259)2552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7"/>
    <pageSetUpPr fitToPage="1"/>
  </sheetPr>
  <dimension ref="A1:T114"/>
  <sheetViews>
    <sheetView showZeros="0" zoomScale="66" zoomScaleNormal="66" zoomScaleSheetLayoutView="80" workbookViewId="0">
      <selection activeCell="D6" sqref="D6"/>
    </sheetView>
  </sheetViews>
  <sheetFormatPr defaultRowHeight="11.25" x14ac:dyDescent="0.15"/>
  <cols>
    <col min="1" max="1" width="10" style="1" customWidth="1"/>
    <col min="2" max="2" width="11.25" style="1" customWidth="1"/>
    <col min="3"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6" width="10.625" style="1" customWidth="1"/>
    <col min="17" max="17" width="11.625" style="1" customWidth="1"/>
    <col min="18" max="18" width="10.625" style="1" customWidth="1"/>
    <col min="19" max="19" width="11.625" style="1" customWidth="1"/>
    <col min="20" max="20" width="5" style="1" customWidth="1"/>
    <col min="21" max="16384" width="9" style="1"/>
  </cols>
  <sheetData>
    <row r="1" spans="1:20" ht="22.5" customHeight="1" x14ac:dyDescent="0.15">
      <c r="A1" s="434" t="s">
        <v>42</v>
      </c>
      <c r="B1" s="434"/>
      <c r="C1" s="434"/>
      <c r="D1" s="435"/>
      <c r="E1" s="440" t="s">
        <v>377</v>
      </c>
      <c r="F1" s="434"/>
      <c r="G1" s="434"/>
      <c r="H1" s="434"/>
      <c r="I1" s="435"/>
      <c r="J1" s="136" t="s">
        <v>390</v>
      </c>
      <c r="K1" s="424" t="s">
        <v>43</v>
      </c>
      <c r="L1" s="425"/>
      <c r="M1" s="425"/>
      <c r="N1" s="425"/>
      <c r="O1" s="438"/>
      <c r="P1" s="424" t="s">
        <v>391</v>
      </c>
      <c r="Q1" s="425"/>
      <c r="R1" s="425"/>
      <c r="S1" s="425"/>
      <c r="T1" s="2"/>
    </row>
    <row r="2" spans="1:20" ht="30" customHeight="1" x14ac:dyDescent="0.15">
      <c r="A2" s="436">
        <f>市郡別!A4</f>
        <v>0</v>
      </c>
      <c r="B2" s="436"/>
      <c r="C2" s="436"/>
      <c r="D2" s="437"/>
      <c r="E2" s="426">
        <f>SUM(D45,G45,J45,M45,P45,S45)</f>
        <v>0</v>
      </c>
      <c r="F2" s="427"/>
      <c r="G2" s="427"/>
      <c r="H2" s="428">
        <f>市郡別!T35</f>
        <v>0</v>
      </c>
      <c r="I2" s="429"/>
      <c r="J2" s="13" t="str">
        <f>市郡別!サイズ2</f>
        <v>-</v>
      </c>
      <c r="K2" s="430">
        <f>市郡別!K4</f>
        <v>0</v>
      </c>
      <c r="L2" s="431"/>
      <c r="M2" s="431"/>
      <c r="N2" s="431"/>
      <c r="O2" s="439"/>
      <c r="P2" s="430">
        <f>市郡別!N4</f>
        <v>0</v>
      </c>
      <c r="Q2" s="431"/>
      <c r="R2" s="431"/>
      <c r="S2" s="431"/>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32" t="s">
        <v>44</v>
      </c>
      <c r="B4" s="421" t="s">
        <v>53</v>
      </c>
      <c r="C4" s="422"/>
      <c r="D4" s="423"/>
      <c r="E4" s="421" t="s">
        <v>45</v>
      </c>
      <c r="F4" s="422"/>
      <c r="G4" s="423"/>
      <c r="H4" s="421" t="s">
        <v>46</v>
      </c>
      <c r="I4" s="422"/>
      <c r="J4" s="423"/>
      <c r="K4" s="421" t="s">
        <v>47</v>
      </c>
      <c r="L4" s="422"/>
      <c r="M4" s="423"/>
      <c r="N4" s="421" t="s">
        <v>48</v>
      </c>
      <c r="O4" s="422"/>
      <c r="P4" s="423"/>
      <c r="Q4" s="421" t="s">
        <v>49</v>
      </c>
      <c r="R4" s="422"/>
      <c r="S4" s="422"/>
      <c r="T4" s="2"/>
    </row>
    <row r="5" spans="1:20" ht="21.95" customHeight="1" x14ac:dyDescent="0.15">
      <c r="A5" s="433"/>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4.1" hidden="1" customHeight="1" x14ac:dyDescent="0.15">
      <c r="A6" s="261"/>
      <c r="B6" s="18"/>
      <c r="C6" s="19"/>
      <c r="D6" s="23"/>
      <c r="E6" s="19"/>
      <c r="F6" s="19"/>
      <c r="G6" s="19"/>
      <c r="H6" s="18"/>
      <c r="I6" s="19"/>
      <c r="J6" s="23"/>
      <c r="K6" s="19"/>
      <c r="L6" s="19"/>
      <c r="M6" s="19"/>
      <c r="N6" s="18"/>
      <c r="O6" s="19"/>
      <c r="P6" s="23"/>
      <c r="Q6" s="19"/>
      <c r="R6" s="19"/>
      <c r="S6" s="19"/>
      <c r="T6" s="2"/>
    </row>
    <row r="7" spans="1:20" ht="18" customHeight="1" x14ac:dyDescent="0.15">
      <c r="A7" s="445" t="s">
        <v>483</v>
      </c>
      <c r="B7" s="138" t="s">
        <v>110</v>
      </c>
      <c r="C7" s="166">
        <v>3550</v>
      </c>
      <c r="D7" s="165"/>
      <c r="E7" s="138" t="s">
        <v>452</v>
      </c>
      <c r="F7" s="166">
        <v>600</v>
      </c>
      <c r="G7" s="165"/>
      <c r="H7" s="229" t="s">
        <v>433</v>
      </c>
      <c r="I7" s="166">
        <v>1900</v>
      </c>
      <c r="J7" s="165"/>
      <c r="K7" s="138" t="s">
        <v>110</v>
      </c>
      <c r="L7" s="247" t="s">
        <v>309</v>
      </c>
      <c r="M7" s="181"/>
      <c r="N7" s="3"/>
      <c r="O7" s="84"/>
      <c r="P7" s="43"/>
      <c r="Q7" s="145" t="s">
        <v>580</v>
      </c>
      <c r="R7" s="164">
        <v>300</v>
      </c>
      <c r="S7" s="165"/>
      <c r="T7" s="2"/>
    </row>
    <row r="8" spans="1:20" ht="18" customHeight="1" x14ac:dyDescent="0.15">
      <c r="A8" s="445"/>
      <c r="B8" s="138" t="s">
        <v>111</v>
      </c>
      <c r="C8" s="166">
        <v>1000</v>
      </c>
      <c r="D8" s="165"/>
      <c r="E8" s="138" t="s">
        <v>453</v>
      </c>
      <c r="F8" s="166">
        <v>1350</v>
      </c>
      <c r="G8" s="165"/>
      <c r="H8" s="138" t="s">
        <v>297</v>
      </c>
      <c r="I8" s="166">
        <v>1050</v>
      </c>
      <c r="J8" s="165"/>
      <c r="K8" s="94" t="s">
        <v>112</v>
      </c>
      <c r="L8" s="166"/>
      <c r="M8" s="180"/>
      <c r="N8" s="6"/>
      <c r="O8" s="41"/>
      <c r="P8" s="32"/>
      <c r="Q8" s="94" t="s">
        <v>591</v>
      </c>
      <c r="R8" s="166">
        <v>250</v>
      </c>
      <c r="S8" s="183"/>
      <c r="T8" s="2"/>
    </row>
    <row r="9" spans="1:20" ht="18" customHeight="1" x14ac:dyDescent="0.15">
      <c r="A9" s="445"/>
      <c r="B9" s="138" t="s">
        <v>113</v>
      </c>
      <c r="C9" s="166">
        <v>1300</v>
      </c>
      <c r="D9" s="165"/>
      <c r="E9" s="138"/>
      <c r="F9" s="166"/>
      <c r="G9" s="181"/>
      <c r="H9" s="138"/>
      <c r="I9" s="166"/>
      <c r="J9" s="181"/>
      <c r="K9" s="94"/>
      <c r="L9" s="166"/>
      <c r="M9" s="180"/>
      <c r="N9" s="6"/>
      <c r="O9" s="41"/>
      <c r="P9" s="32"/>
      <c r="Q9" s="331" t="s">
        <v>632</v>
      </c>
      <c r="R9" s="166">
        <v>100</v>
      </c>
      <c r="S9" s="183"/>
      <c r="T9" s="2"/>
    </row>
    <row r="10" spans="1:20" ht="18" customHeight="1" x14ac:dyDescent="0.15">
      <c r="A10" s="445"/>
      <c r="B10" s="138" t="s">
        <v>114</v>
      </c>
      <c r="C10" s="166">
        <v>2200</v>
      </c>
      <c r="D10" s="165"/>
      <c r="E10" s="138"/>
      <c r="F10" s="166"/>
      <c r="G10" s="181"/>
      <c r="H10" s="138"/>
      <c r="I10" s="166"/>
      <c r="J10" s="181"/>
      <c r="K10" s="94"/>
      <c r="L10" s="166"/>
      <c r="M10" s="180"/>
      <c r="N10" s="6"/>
      <c r="O10" s="41"/>
      <c r="P10" s="32"/>
      <c r="Q10" s="331" t="s">
        <v>629</v>
      </c>
      <c r="R10" s="166">
        <v>200</v>
      </c>
      <c r="S10" s="183"/>
      <c r="T10" s="2"/>
    </row>
    <row r="11" spans="1:20" ht="18" customHeight="1" x14ac:dyDescent="0.15">
      <c r="A11" s="445"/>
      <c r="B11" s="138" t="s">
        <v>115</v>
      </c>
      <c r="C11" s="166">
        <v>3300</v>
      </c>
      <c r="D11" s="165"/>
      <c r="E11" s="138" t="s">
        <v>454</v>
      </c>
      <c r="F11" s="166">
        <v>1100</v>
      </c>
      <c r="G11" s="165"/>
      <c r="H11" s="138" t="s">
        <v>298</v>
      </c>
      <c r="I11" s="166">
        <v>950</v>
      </c>
      <c r="J11" s="165"/>
      <c r="K11" s="94"/>
      <c r="L11" s="166"/>
      <c r="M11" s="180"/>
      <c r="N11" s="6"/>
      <c r="O11" s="41"/>
      <c r="P11" s="32"/>
      <c r="Q11" s="331" t="s">
        <v>489</v>
      </c>
      <c r="R11" s="166">
        <v>300</v>
      </c>
      <c r="S11" s="183"/>
      <c r="T11" s="2"/>
    </row>
    <row r="12" spans="1:20" ht="18" customHeight="1" x14ac:dyDescent="0.15">
      <c r="A12" s="445"/>
      <c r="B12" s="138" t="s">
        <v>116</v>
      </c>
      <c r="C12" s="166">
        <v>800</v>
      </c>
      <c r="D12" s="165"/>
      <c r="E12" s="138"/>
      <c r="F12" s="166"/>
      <c r="G12" s="181"/>
      <c r="H12" s="138"/>
      <c r="I12" s="166"/>
      <c r="J12" s="181"/>
      <c r="K12" s="94"/>
      <c r="L12" s="166"/>
      <c r="M12" s="180"/>
      <c r="N12" s="6"/>
      <c r="O12" s="41"/>
      <c r="P12" s="32"/>
      <c r="Q12" s="146"/>
      <c r="R12" s="166"/>
      <c r="S12" s="180"/>
      <c r="T12" s="2"/>
    </row>
    <row r="13" spans="1:20" ht="18" customHeight="1" x14ac:dyDescent="0.15">
      <c r="A13" s="445"/>
      <c r="B13" s="138" t="s">
        <v>117</v>
      </c>
      <c r="C13" s="166">
        <v>1300</v>
      </c>
      <c r="D13" s="165"/>
      <c r="E13" s="138" t="s">
        <v>455</v>
      </c>
      <c r="F13" s="166">
        <v>350</v>
      </c>
      <c r="G13" s="165"/>
      <c r="H13" s="138" t="s">
        <v>378</v>
      </c>
      <c r="I13" s="166">
        <v>750</v>
      </c>
      <c r="J13" s="165"/>
      <c r="K13" s="94"/>
      <c r="L13" s="166"/>
      <c r="M13" s="180"/>
      <c r="N13" s="6"/>
      <c r="O13" s="41"/>
      <c r="P13" s="32"/>
      <c r="Q13" s="146" t="s">
        <v>490</v>
      </c>
      <c r="R13" s="166">
        <v>150</v>
      </c>
      <c r="S13" s="183"/>
      <c r="T13" s="2"/>
    </row>
    <row r="14" spans="1:20" ht="18" customHeight="1" x14ac:dyDescent="0.15">
      <c r="A14" s="445"/>
      <c r="B14" s="138" t="s">
        <v>118</v>
      </c>
      <c r="C14" s="166">
        <v>1050</v>
      </c>
      <c r="D14" s="165"/>
      <c r="E14" s="138"/>
      <c r="F14" s="166"/>
      <c r="G14" s="181"/>
      <c r="H14" s="138"/>
      <c r="I14" s="166"/>
      <c r="J14" s="181"/>
      <c r="K14" s="94"/>
      <c r="L14" s="166"/>
      <c r="M14" s="180"/>
      <c r="N14" s="6"/>
      <c r="O14" s="41"/>
      <c r="P14" s="32"/>
      <c r="Q14" s="94"/>
      <c r="R14" s="166"/>
      <c r="S14" s="180"/>
      <c r="T14" s="2"/>
    </row>
    <row r="15" spans="1:20" ht="18" customHeight="1" x14ac:dyDescent="0.15">
      <c r="A15" s="445"/>
      <c r="B15" s="138" t="s">
        <v>119</v>
      </c>
      <c r="C15" s="166">
        <v>1700</v>
      </c>
      <c r="D15" s="165"/>
      <c r="E15" s="138"/>
      <c r="F15" s="166"/>
      <c r="G15" s="181"/>
      <c r="H15" s="138"/>
      <c r="I15" s="166"/>
      <c r="J15" s="181"/>
      <c r="K15" s="94"/>
      <c r="L15" s="166"/>
      <c r="M15" s="180"/>
      <c r="N15" s="6"/>
      <c r="O15" s="41"/>
      <c r="P15" s="32"/>
      <c r="Q15" s="94"/>
      <c r="R15" s="166"/>
      <c r="S15" s="180"/>
      <c r="T15" s="2"/>
    </row>
    <row r="16" spans="1:20" ht="18" customHeight="1" x14ac:dyDescent="0.15">
      <c r="A16" s="445"/>
      <c r="B16" s="138" t="s">
        <v>120</v>
      </c>
      <c r="C16" s="166">
        <v>1800</v>
      </c>
      <c r="D16" s="165"/>
      <c r="E16" s="138"/>
      <c r="F16" s="166"/>
      <c r="G16" s="181"/>
      <c r="H16" s="138"/>
      <c r="I16" s="166"/>
      <c r="J16" s="181"/>
      <c r="K16" s="94"/>
      <c r="L16" s="166"/>
      <c r="M16" s="180"/>
      <c r="N16" s="6"/>
      <c r="O16" s="41"/>
      <c r="P16" s="32"/>
      <c r="Q16" s="94"/>
      <c r="R16" s="166"/>
      <c r="S16" s="180"/>
      <c r="T16" s="2"/>
    </row>
    <row r="17" spans="1:20" ht="18" customHeight="1" x14ac:dyDescent="0.15">
      <c r="A17" s="445"/>
      <c r="B17" s="138" t="s">
        <v>121</v>
      </c>
      <c r="C17" s="166">
        <v>1900</v>
      </c>
      <c r="D17" s="165"/>
      <c r="E17" s="88" t="s">
        <v>122</v>
      </c>
      <c r="F17" s="166"/>
      <c r="G17" s="181"/>
      <c r="H17" s="138"/>
      <c r="I17" s="166"/>
      <c r="J17" s="181"/>
      <c r="K17" s="94"/>
      <c r="L17" s="166"/>
      <c r="M17" s="180"/>
      <c r="N17" s="6"/>
      <c r="O17" s="41"/>
      <c r="P17" s="104"/>
      <c r="Q17" s="94"/>
      <c r="R17" s="166"/>
      <c r="S17" s="180"/>
      <c r="T17" s="2"/>
    </row>
    <row r="18" spans="1:20" ht="18" customHeight="1" x14ac:dyDescent="0.15">
      <c r="A18" s="441" t="s">
        <v>659</v>
      </c>
      <c r="B18" s="138" t="s">
        <v>563</v>
      </c>
      <c r="C18" s="166">
        <v>1800</v>
      </c>
      <c r="D18" s="165"/>
      <c r="E18" s="138"/>
      <c r="F18" s="166"/>
      <c r="G18" s="181"/>
      <c r="H18" s="138"/>
      <c r="I18" s="166"/>
      <c r="J18" s="181"/>
      <c r="K18" s="94"/>
      <c r="L18" s="166"/>
      <c r="M18" s="180"/>
      <c r="N18" s="6"/>
      <c r="O18" s="41"/>
      <c r="P18" s="104"/>
      <c r="Q18" s="94"/>
      <c r="R18" s="166"/>
      <c r="S18" s="180"/>
      <c r="T18" s="2"/>
    </row>
    <row r="19" spans="1:20" ht="18" customHeight="1" x14ac:dyDescent="0.15">
      <c r="A19" s="441"/>
      <c r="B19" s="138" t="s">
        <v>123</v>
      </c>
      <c r="C19" s="166">
        <v>950</v>
      </c>
      <c r="D19" s="165"/>
      <c r="E19" s="138"/>
      <c r="F19" s="166"/>
      <c r="G19" s="181"/>
      <c r="H19" s="138"/>
      <c r="I19" s="166"/>
      <c r="J19" s="181"/>
      <c r="K19" s="94"/>
      <c r="L19" s="166"/>
      <c r="M19" s="180"/>
      <c r="N19" s="6"/>
      <c r="O19" s="41"/>
      <c r="P19" s="104"/>
      <c r="Q19" s="146" t="s">
        <v>631</v>
      </c>
      <c r="R19" s="166">
        <v>50</v>
      </c>
      <c r="S19" s="183"/>
      <c r="T19" s="2"/>
    </row>
    <row r="20" spans="1:20" ht="18" customHeight="1" x14ac:dyDescent="0.15">
      <c r="A20" s="441"/>
      <c r="B20" s="138" t="s">
        <v>124</v>
      </c>
      <c r="C20" s="166">
        <v>1450</v>
      </c>
      <c r="D20" s="165"/>
      <c r="E20" s="138" t="s">
        <v>124</v>
      </c>
      <c r="F20" s="166">
        <v>850</v>
      </c>
      <c r="G20" s="165"/>
      <c r="H20" s="138"/>
      <c r="I20" s="166"/>
      <c r="J20" s="181"/>
      <c r="K20" s="94"/>
      <c r="L20" s="166"/>
      <c r="M20" s="180"/>
      <c r="N20" s="6"/>
      <c r="O20" s="41"/>
      <c r="P20" s="104"/>
      <c r="Q20" s="94"/>
      <c r="R20" s="166"/>
      <c r="S20" s="180"/>
      <c r="T20" s="2"/>
    </row>
    <row r="21" spans="1:20" ht="18" customHeight="1" thickBot="1" x14ac:dyDescent="0.2">
      <c r="A21" s="442"/>
      <c r="B21" s="138" t="s">
        <v>240</v>
      </c>
      <c r="C21" s="166">
        <v>1700</v>
      </c>
      <c r="D21" s="165"/>
      <c r="E21" s="138"/>
      <c r="F21" s="166"/>
      <c r="G21" s="181"/>
      <c r="H21" s="138"/>
      <c r="I21" s="166"/>
      <c r="J21" s="181"/>
      <c r="K21" s="94"/>
      <c r="L21" s="166"/>
      <c r="M21" s="180"/>
      <c r="N21" s="6"/>
      <c r="O21" s="41"/>
      <c r="P21" s="104"/>
      <c r="Q21" s="94"/>
      <c r="R21" s="166"/>
      <c r="S21" s="180"/>
      <c r="T21" s="2"/>
    </row>
    <row r="22" spans="1:20" s="153" customFormat="1" ht="18" customHeight="1" thickTop="1" x14ac:dyDescent="0.15">
      <c r="A22" s="281">
        <f>SUM(C22+F22+I22+L22+O22+R22)</f>
        <v>36050</v>
      </c>
      <c r="B22" s="282" t="s">
        <v>95</v>
      </c>
      <c r="C22" s="283">
        <f>SUM(C7:C21)</f>
        <v>25800</v>
      </c>
      <c r="D22" s="284">
        <f>SUM(D7:D21)</f>
        <v>0</v>
      </c>
      <c r="E22" s="285" t="s">
        <v>95</v>
      </c>
      <c r="F22" s="283">
        <f>SUM(F7:F21)</f>
        <v>4250</v>
      </c>
      <c r="G22" s="286">
        <f>SUM(G7:G21)</f>
        <v>0</v>
      </c>
      <c r="H22" s="282" t="s">
        <v>95</v>
      </c>
      <c r="I22" s="283">
        <f>SUM(I7:I21)</f>
        <v>4650</v>
      </c>
      <c r="J22" s="284">
        <f>SUM(J7:J21)</f>
        <v>0</v>
      </c>
      <c r="K22" s="287" t="s">
        <v>95</v>
      </c>
      <c r="L22" s="283">
        <f>SUM(L7:L21)</f>
        <v>0</v>
      </c>
      <c r="M22" s="286">
        <f>SUM(M7:M21)</f>
        <v>0</v>
      </c>
      <c r="N22" s="288"/>
      <c r="O22" s="283"/>
      <c r="P22" s="284"/>
      <c r="Q22" s="287" t="s">
        <v>95</v>
      </c>
      <c r="R22" s="283">
        <f>SUM(R7:R21)</f>
        <v>1350</v>
      </c>
      <c r="S22" s="286">
        <f>SUM(S7:S21)</f>
        <v>0</v>
      </c>
      <c r="T22" s="152"/>
    </row>
    <row r="23" spans="1:20" ht="18" customHeight="1" x14ac:dyDescent="0.15">
      <c r="A23" s="444" t="s">
        <v>401</v>
      </c>
      <c r="B23" s="138" t="s">
        <v>125</v>
      </c>
      <c r="C23" s="166">
        <v>1750</v>
      </c>
      <c r="D23" s="165"/>
      <c r="E23" s="138" t="s">
        <v>456</v>
      </c>
      <c r="F23" s="166">
        <v>200</v>
      </c>
      <c r="G23" s="165"/>
      <c r="H23" s="138" t="s">
        <v>379</v>
      </c>
      <c r="I23" s="166">
        <v>600</v>
      </c>
      <c r="J23" s="165"/>
      <c r="K23" s="94"/>
      <c r="L23" s="166"/>
      <c r="M23" s="190"/>
      <c r="N23" s="6"/>
      <c r="O23" s="41"/>
      <c r="P23" s="104"/>
      <c r="Q23" s="146" t="s">
        <v>680</v>
      </c>
      <c r="R23" s="166">
        <v>100</v>
      </c>
      <c r="S23" s="183"/>
      <c r="T23" s="2"/>
    </row>
    <row r="24" spans="1:20" ht="18" customHeight="1" x14ac:dyDescent="0.15">
      <c r="A24" s="445"/>
      <c r="B24" s="138" t="s">
        <v>126</v>
      </c>
      <c r="C24" s="166">
        <v>1350</v>
      </c>
      <c r="D24" s="165"/>
      <c r="E24" s="138"/>
      <c r="F24" s="166"/>
      <c r="G24" s="181"/>
      <c r="H24" s="138"/>
      <c r="I24" s="166"/>
      <c r="J24" s="181"/>
      <c r="K24" s="94"/>
      <c r="L24" s="166"/>
      <c r="M24" s="190"/>
      <c r="N24" s="6"/>
      <c r="O24" s="41"/>
      <c r="P24" s="104"/>
      <c r="Q24" s="146" t="s">
        <v>633</v>
      </c>
      <c r="R24" s="166">
        <v>100</v>
      </c>
      <c r="S24" s="183"/>
      <c r="T24" s="2"/>
    </row>
    <row r="25" spans="1:20" ht="18" customHeight="1" x14ac:dyDescent="0.15">
      <c r="A25" s="445"/>
      <c r="B25" s="138" t="s">
        <v>127</v>
      </c>
      <c r="C25" s="247" t="s">
        <v>428</v>
      </c>
      <c r="D25" s="181"/>
      <c r="E25" s="138"/>
      <c r="F25" s="166"/>
      <c r="G25" s="181"/>
      <c r="H25" s="138"/>
      <c r="I25" s="166"/>
      <c r="J25" s="181"/>
      <c r="K25" s="94"/>
      <c r="L25" s="166"/>
      <c r="M25" s="190"/>
      <c r="N25" s="6"/>
      <c r="O25" s="41"/>
      <c r="P25" s="104"/>
      <c r="Q25" s="94"/>
      <c r="R25" s="166"/>
      <c r="S25" s="180"/>
      <c r="T25" s="2"/>
    </row>
    <row r="26" spans="1:20" ht="18" customHeight="1" x14ac:dyDescent="0.15">
      <c r="A26" s="445"/>
      <c r="B26" s="138" t="s">
        <v>128</v>
      </c>
      <c r="C26" s="166">
        <v>150</v>
      </c>
      <c r="D26" s="165"/>
      <c r="E26" s="138"/>
      <c r="F26" s="166"/>
      <c r="G26" s="181"/>
      <c r="H26" s="138"/>
      <c r="I26" s="166"/>
      <c r="J26" s="181"/>
      <c r="K26" s="94"/>
      <c r="L26" s="166"/>
      <c r="M26" s="190"/>
      <c r="N26" s="6"/>
      <c r="O26" s="41"/>
      <c r="P26" s="104"/>
      <c r="Q26" s="94"/>
      <c r="R26" s="166"/>
      <c r="S26" s="180"/>
      <c r="T26" s="2"/>
    </row>
    <row r="27" spans="1:20" ht="18" customHeight="1" x14ac:dyDescent="0.15">
      <c r="A27" s="445"/>
      <c r="B27" s="138" t="s">
        <v>129</v>
      </c>
      <c r="C27" s="166" t="s">
        <v>561</v>
      </c>
      <c r="D27" s="181"/>
      <c r="E27" s="138" t="s">
        <v>130</v>
      </c>
      <c r="F27" s="166">
        <v>50</v>
      </c>
      <c r="G27" s="165"/>
      <c r="H27" s="138"/>
      <c r="I27" s="166"/>
      <c r="J27" s="181"/>
      <c r="K27" s="94"/>
      <c r="L27" s="166"/>
      <c r="M27" s="190"/>
      <c r="N27" s="6"/>
      <c r="O27" s="41"/>
      <c r="P27" s="104"/>
      <c r="Q27" s="94"/>
      <c r="R27" s="166"/>
      <c r="S27" s="180"/>
      <c r="T27" s="2"/>
    </row>
    <row r="28" spans="1:20" ht="18" customHeight="1" x14ac:dyDescent="0.15">
      <c r="A28" s="445"/>
      <c r="B28" s="138" t="s">
        <v>560</v>
      </c>
      <c r="C28" s="166">
        <v>1750</v>
      </c>
      <c r="D28" s="165"/>
      <c r="E28" s="138"/>
      <c r="F28" s="166"/>
      <c r="G28" s="181"/>
      <c r="H28" s="138" t="s">
        <v>130</v>
      </c>
      <c r="I28" s="247" t="s">
        <v>309</v>
      </c>
      <c r="J28" s="181"/>
      <c r="K28" s="94"/>
      <c r="L28" s="166"/>
      <c r="M28" s="190"/>
      <c r="N28" s="6"/>
      <c r="O28" s="41"/>
      <c r="P28" s="104"/>
      <c r="Q28" s="94"/>
      <c r="R28" s="166"/>
      <c r="S28" s="180"/>
      <c r="T28" s="2"/>
    </row>
    <row r="29" spans="1:20" ht="18" customHeight="1" x14ac:dyDescent="0.15">
      <c r="A29" s="441" t="s">
        <v>660</v>
      </c>
      <c r="B29" s="138" t="s">
        <v>423</v>
      </c>
      <c r="C29" s="166">
        <v>1300</v>
      </c>
      <c r="D29" s="165"/>
      <c r="E29" s="138" t="s">
        <v>131</v>
      </c>
      <c r="F29" s="166">
        <v>100</v>
      </c>
      <c r="G29" s="165"/>
      <c r="H29" s="138"/>
      <c r="I29" s="166"/>
      <c r="J29" s="181"/>
      <c r="K29" s="94"/>
      <c r="L29" s="166"/>
      <c r="M29" s="190"/>
      <c r="N29" s="6"/>
      <c r="O29" s="41"/>
      <c r="P29" s="104"/>
      <c r="Q29" s="94"/>
      <c r="R29" s="166"/>
      <c r="S29" s="180"/>
      <c r="T29" s="2"/>
    </row>
    <row r="30" spans="1:20" ht="18" customHeight="1" x14ac:dyDescent="0.15">
      <c r="A30" s="441"/>
      <c r="B30" s="138"/>
      <c r="C30" s="247"/>
      <c r="D30" s="181"/>
      <c r="E30" s="138"/>
      <c r="F30" s="166"/>
      <c r="G30" s="181"/>
      <c r="H30" s="138"/>
      <c r="I30" s="166"/>
      <c r="J30" s="181"/>
      <c r="K30" s="94"/>
      <c r="L30" s="166"/>
      <c r="M30" s="190"/>
      <c r="N30" s="6"/>
      <c r="O30" s="41"/>
      <c r="P30" s="104"/>
      <c r="Q30" s="94"/>
      <c r="R30" s="166"/>
      <c r="S30" s="180"/>
      <c r="T30" s="2"/>
    </row>
    <row r="31" spans="1:20" ht="18" customHeight="1" thickBot="1" x14ac:dyDescent="0.2">
      <c r="A31" s="442"/>
      <c r="B31" s="151"/>
      <c r="C31" s="166"/>
      <c r="D31" s="181"/>
      <c r="E31" s="138"/>
      <c r="F31" s="166"/>
      <c r="G31" s="181"/>
      <c r="H31" s="138"/>
      <c r="I31" s="166"/>
      <c r="J31" s="181"/>
      <c r="K31" s="94"/>
      <c r="L31" s="166"/>
      <c r="M31" s="190"/>
      <c r="N31" s="6"/>
      <c r="O31" s="41"/>
      <c r="P31" s="104"/>
      <c r="Q31" s="94"/>
      <c r="R31" s="166"/>
      <c r="S31" s="180"/>
      <c r="T31" s="2"/>
    </row>
    <row r="32" spans="1:20" s="153" customFormat="1" ht="18" customHeight="1" thickTop="1" x14ac:dyDescent="0.15">
      <c r="A32" s="281">
        <f>SUM(C32+F32+I32+L32+O32+R32)</f>
        <v>7450</v>
      </c>
      <c r="B32" s="282" t="s">
        <v>95</v>
      </c>
      <c r="C32" s="283">
        <f>SUM(C23:C31)</f>
        <v>6300</v>
      </c>
      <c r="D32" s="284">
        <f>SUM(D23:D31)</f>
        <v>0</v>
      </c>
      <c r="E32" s="285" t="s">
        <v>95</v>
      </c>
      <c r="F32" s="283">
        <f>SUM(F23:F31)</f>
        <v>350</v>
      </c>
      <c r="G32" s="286">
        <f>SUM(G23:G31)</f>
        <v>0</v>
      </c>
      <c r="H32" s="282" t="s">
        <v>95</v>
      </c>
      <c r="I32" s="283">
        <f>SUM(I23:I31)</f>
        <v>600</v>
      </c>
      <c r="J32" s="284">
        <f>SUM(J23:J31)</f>
        <v>0</v>
      </c>
      <c r="K32" s="287"/>
      <c r="L32" s="283"/>
      <c r="M32" s="286"/>
      <c r="N32" s="288"/>
      <c r="O32" s="283"/>
      <c r="P32" s="284"/>
      <c r="Q32" s="287"/>
      <c r="R32" s="283">
        <f>SUM(R23:R31)</f>
        <v>200</v>
      </c>
      <c r="S32" s="284">
        <f>SUM(S23:S31)</f>
        <v>0</v>
      </c>
      <c r="T32" s="154"/>
    </row>
    <row r="33" spans="1:20" ht="18" customHeight="1" x14ac:dyDescent="0.15">
      <c r="A33" s="443" t="s">
        <v>402</v>
      </c>
      <c r="B33" s="138" t="s">
        <v>132</v>
      </c>
      <c r="C33" s="166">
        <v>1100</v>
      </c>
      <c r="D33" s="165"/>
      <c r="E33" s="138" t="s">
        <v>457</v>
      </c>
      <c r="F33" s="166">
        <v>450</v>
      </c>
      <c r="G33" s="165"/>
      <c r="H33" s="138" t="s">
        <v>380</v>
      </c>
      <c r="I33" s="166">
        <v>700</v>
      </c>
      <c r="J33" s="165"/>
      <c r="K33" s="94"/>
      <c r="L33" s="166"/>
      <c r="M33" s="190"/>
      <c r="N33" s="6"/>
      <c r="O33" s="41"/>
      <c r="P33" s="104"/>
      <c r="Q33" s="94"/>
      <c r="R33" s="166"/>
      <c r="S33" s="190"/>
      <c r="T33" s="2"/>
    </row>
    <row r="34" spans="1:20" ht="18" customHeight="1" x14ac:dyDescent="0.15">
      <c r="A34" s="443"/>
      <c r="B34" s="138" t="s">
        <v>134</v>
      </c>
      <c r="C34" s="166">
        <v>800</v>
      </c>
      <c r="D34" s="165"/>
      <c r="E34" s="138"/>
      <c r="F34" s="166"/>
      <c r="G34" s="181"/>
      <c r="H34" s="138"/>
      <c r="I34" s="166"/>
      <c r="J34" s="181"/>
      <c r="K34" s="94"/>
      <c r="L34" s="166"/>
      <c r="M34" s="190"/>
      <c r="N34" s="6"/>
      <c r="O34" s="41"/>
      <c r="P34" s="104"/>
      <c r="Q34" s="278" t="s">
        <v>499</v>
      </c>
      <c r="R34" s="166">
        <v>100</v>
      </c>
      <c r="S34" s="183"/>
      <c r="T34" s="2"/>
    </row>
    <row r="35" spans="1:20" ht="18" customHeight="1" x14ac:dyDescent="0.15">
      <c r="A35" s="443"/>
      <c r="B35" s="138" t="s">
        <v>133</v>
      </c>
      <c r="C35" s="166">
        <v>1800</v>
      </c>
      <c r="D35" s="165"/>
      <c r="E35" s="138"/>
      <c r="F35" s="166"/>
      <c r="G35" s="181"/>
      <c r="H35" s="138"/>
      <c r="I35" s="166"/>
      <c r="J35" s="181"/>
      <c r="K35" s="94"/>
      <c r="L35" s="166"/>
      <c r="M35" s="190"/>
      <c r="N35" s="6"/>
      <c r="O35" s="41"/>
      <c r="P35" s="104"/>
      <c r="Q35" s="321" t="s">
        <v>546</v>
      </c>
      <c r="R35" s="166">
        <v>100</v>
      </c>
      <c r="S35" s="183"/>
      <c r="T35" s="2"/>
    </row>
    <row r="36" spans="1:20" ht="18" customHeight="1" x14ac:dyDescent="0.15">
      <c r="A36" s="443"/>
      <c r="B36" s="138" t="s">
        <v>135</v>
      </c>
      <c r="C36" s="166">
        <v>900</v>
      </c>
      <c r="D36" s="165"/>
      <c r="E36" s="138" t="s">
        <v>458</v>
      </c>
      <c r="F36" s="166">
        <v>500</v>
      </c>
      <c r="G36" s="165"/>
      <c r="H36" s="138"/>
      <c r="I36" s="166"/>
      <c r="J36" s="181"/>
      <c r="K36" s="94"/>
      <c r="L36" s="166"/>
      <c r="M36" s="190"/>
      <c r="N36" s="6"/>
      <c r="O36" s="41"/>
      <c r="P36" s="104"/>
      <c r="Q36" s="94"/>
      <c r="R36" s="166"/>
      <c r="S36" s="190"/>
      <c r="T36" s="2"/>
    </row>
    <row r="37" spans="1:20" ht="18" customHeight="1" x14ac:dyDescent="0.15">
      <c r="A37" s="443"/>
      <c r="B37" s="138" t="s">
        <v>136</v>
      </c>
      <c r="C37" s="166">
        <v>1750</v>
      </c>
      <c r="D37" s="165"/>
      <c r="E37" s="138"/>
      <c r="F37" s="166"/>
      <c r="G37" s="181"/>
      <c r="H37" s="138"/>
      <c r="I37" s="166"/>
      <c r="J37" s="181"/>
      <c r="K37" s="94"/>
      <c r="L37" s="166"/>
      <c r="M37" s="190"/>
      <c r="N37" s="6"/>
      <c r="O37" s="41"/>
      <c r="P37" s="104"/>
      <c r="Q37" s="94"/>
      <c r="R37" s="166"/>
      <c r="S37" s="190"/>
      <c r="T37" s="2"/>
    </row>
    <row r="38" spans="1:20" ht="18" customHeight="1" x14ac:dyDescent="0.15">
      <c r="A38" s="443"/>
      <c r="B38" s="138" t="s">
        <v>412</v>
      </c>
      <c r="C38" s="166">
        <v>2050</v>
      </c>
      <c r="D38" s="165"/>
      <c r="E38" s="138"/>
      <c r="F38" s="166"/>
      <c r="G38" s="181"/>
      <c r="H38" s="138"/>
      <c r="I38" s="166"/>
      <c r="J38" s="181"/>
      <c r="K38" s="94"/>
      <c r="L38" s="166"/>
      <c r="M38" s="190"/>
      <c r="N38" s="6"/>
      <c r="O38" s="41"/>
      <c r="P38" s="104"/>
      <c r="Q38" s="94"/>
      <c r="R38" s="166"/>
      <c r="S38" s="190"/>
      <c r="T38" s="2"/>
    </row>
    <row r="39" spans="1:20" ht="18" customHeight="1" x14ac:dyDescent="0.15">
      <c r="A39" s="441" t="s">
        <v>660</v>
      </c>
      <c r="B39" s="138"/>
      <c r="C39" s="166"/>
      <c r="D39" s="181"/>
      <c r="E39" s="138"/>
      <c r="F39" s="166"/>
      <c r="G39" s="181"/>
      <c r="H39" s="138"/>
      <c r="I39" s="166"/>
      <c r="J39" s="181"/>
      <c r="K39" s="94"/>
      <c r="L39" s="166"/>
      <c r="M39" s="190"/>
      <c r="N39" s="6"/>
      <c r="O39" s="41"/>
      <c r="P39" s="104"/>
      <c r="Q39" s="94"/>
      <c r="R39" s="166"/>
      <c r="S39" s="190"/>
      <c r="T39" s="2"/>
    </row>
    <row r="40" spans="1:20" ht="18" customHeight="1" x14ac:dyDescent="0.15">
      <c r="A40" s="441"/>
      <c r="B40" s="138"/>
      <c r="C40" s="166"/>
      <c r="D40" s="181"/>
      <c r="E40" s="138"/>
      <c r="F40" s="166"/>
      <c r="G40" s="181"/>
      <c r="H40" s="138"/>
      <c r="I40" s="166"/>
      <c r="J40" s="181"/>
      <c r="K40" s="94"/>
      <c r="L40" s="166"/>
      <c r="M40" s="190"/>
      <c r="N40" s="6"/>
      <c r="O40" s="41"/>
      <c r="P40" s="104"/>
      <c r="Q40" s="94"/>
      <c r="R40" s="166"/>
      <c r="S40" s="190"/>
      <c r="T40" s="2"/>
    </row>
    <row r="41" spans="1:20" ht="18" customHeight="1" thickBot="1" x14ac:dyDescent="0.2">
      <c r="A41" s="442"/>
      <c r="B41" s="138"/>
      <c r="C41" s="166"/>
      <c r="D41" s="181"/>
      <c r="E41" s="138"/>
      <c r="F41" s="166"/>
      <c r="G41" s="181"/>
      <c r="H41" s="138"/>
      <c r="I41" s="166"/>
      <c r="J41" s="181"/>
      <c r="K41" s="94"/>
      <c r="L41" s="166"/>
      <c r="M41" s="190"/>
      <c r="N41" s="6"/>
      <c r="O41" s="41"/>
      <c r="P41" s="104"/>
      <c r="Q41" s="94"/>
      <c r="R41" s="166"/>
      <c r="S41" s="190"/>
      <c r="T41" s="2"/>
    </row>
    <row r="42" spans="1:20" s="153" customFormat="1" ht="18" customHeight="1" thickTop="1" x14ac:dyDescent="0.15">
      <c r="A42" s="281">
        <f>SUM(C42+F42+I42+L42+O42+R42)</f>
        <v>10250</v>
      </c>
      <c r="B42" s="282" t="s">
        <v>95</v>
      </c>
      <c r="C42" s="283">
        <f>SUM(C33:C41)</f>
        <v>8400</v>
      </c>
      <c r="D42" s="284">
        <f>SUM(D33:D41)</f>
        <v>0</v>
      </c>
      <c r="E42" s="285" t="s">
        <v>95</v>
      </c>
      <c r="F42" s="283">
        <f>SUM(F33:F41)</f>
        <v>950</v>
      </c>
      <c r="G42" s="286">
        <f>SUM(G33:G41)</f>
        <v>0</v>
      </c>
      <c r="H42" s="282" t="s">
        <v>95</v>
      </c>
      <c r="I42" s="283">
        <f>SUM(I33:I41)</f>
        <v>700</v>
      </c>
      <c r="J42" s="284">
        <f>SUM(J33:J41)</f>
        <v>0</v>
      </c>
      <c r="K42" s="287"/>
      <c r="L42" s="283"/>
      <c r="M42" s="286"/>
      <c r="N42" s="288"/>
      <c r="O42" s="283"/>
      <c r="P42" s="284"/>
      <c r="Q42" s="282" t="s">
        <v>95</v>
      </c>
      <c r="R42" s="283">
        <f>SUM(R33:R41)</f>
        <v>200</v>
      </c>
      <c r="S42" s="284">
        <f>SUM(S33:S41)</f>
        <v>0</v>
      </c>
      <c r="T42" s="154"/>
    </row>
    <row r="43" spans="1:20" ht="18" customHeight="1" x14ac:dyDescent="0.15">
      <c r="A43" s="21"/>
      <c r="B43" s="106"/>
      <c r="C43" s="164"/>
      <c r="D43" s="181"/>
      <c r="E43" s="101"/>
      <c r="F43" s="185"/>
      <c r="G43" s="186"/>
      <c r="H43" s="91"/>
      <c r="I43" s="176"/>
      <c r="J43" s="188"/>
      <c r="K43" s="93"/>
      <c r="L43" s="164"/>
      <c r="M43" s="191"/>
      <c r="N43" s="3"/>
      <c r="O43" s="84"/>
      <c r="P43" s="107"/>
      <c r="Q43" s="93"/>
      <c r="R43" s="164"/>
      <c r="S43" s="191"/>
      <c r="T43" s="2"/>
    </row>
    <row r="44" spans="1:20" ht="18" customHeight="1" thickBot="1" x14ac:dyDescent="0.2">
      <c r="A44" s="99"/>
      <c r="B44" s="95"/>
      <c r="C44" s="167"/>
      <c r="D44" s="179"/>
      <c r="E44" s="102"/>
      <c r="F44" s="173"/>
      <c r="G44" s="187"/>
      <c r="H44" s="96"/>
      <c r="I44" s="178"/>
      <c r="J44" s="189"/>
      <c r="K44" s="98"/>
      <c r="L44" s="167"/>
      <c r="M44" s="192"/>
      <c r="N44" s="100"/>
      <c r="O44" s="97"/>
      <c r="P44" s="105"/>
      <c r="Q44" s="98"/>
      <c r="R44" s="167"/>
      <c r="S44" s="192"/>
      <c r="T44" s="2"/>
    </row>
    <row r="45" spans="1:20" s="150" customFormat="1" ht="18" customHeight="1" thickTop="1" x14ac:dyDescent="0.15">
      <c r="A45" s="289">
        <f>SUM(C45+F45+I45+L45+O45+R45)</f>
        <v>53750</v>
      </c>
      <c r="B45" s="290" t="s">
        <v>95</v>
      </c>
      <c r="C45" s="291">
        <f>SUM(C42,C32,C22)</f>
        <v>40500</v>
      </c>
      <c r="D45" s="292">
        <f>SUM(D42,D32,D22)</f>
        <v>0</v>
      </c>
      <c r="E45" s="293" t="s">
        <v>95</v>
      </c>
      <c r="F45" s="291">
        <f>SUM(F42,F32,F22)</f>
        <v>5550</v>
      </c>
      <c r="G45" s="294">
        <f>SUM(G42,G32,G22)</f>
        <v>0</v>
      </c>
      <c r="H45" s="290" t="s">
        <v>95</v>
      </c>
      <c r="I45" s="291">
        <f>SUM(I42,I32,I22)</f>
        <v>5950</v>
      </c>
      <c r="J45" s="292">
        <f>SUM(J42,J32,J22)</f>
        <v>0</v>
      </c>
      <c r="K45" s="293" t="s">
        <v>95</v>
      </c>
      <c r="L45" s="291">
        <f>SUM(L42,L32,L22)</f>
        <v>0</v>
      </c>
      <c r="M45" s="294">
        <f>SUM(M42,M32,M22)</f>
        <v>0</v>
      </c>
      <c r="N45" s="296"/>
      <c r="O45" s="291"/>
      <c r="P45" s="292"/>
      <c r="Q45" s="293" t="s">
        <v>95</v>
      </c>
      <c r="R45" s="291">
        <f>SUM(R42,R32,R22)</f>
        <v>1750</v>
      </c>
      <c r="S45" s="294">
        <f>SUM(S22,S32,S42)</f>
        <v>0</v>
      </c>
      <c r="T45" s="149"/>
    </row>
    <row r="46" spans="1:20" ht="18.75" customHeight="1" x14ac:dyDescent="0.15">
      <c r="A46" s="2"/>
      <c r="B46" s="2"/>
      <c r="C46" s="2"/>
      <c r="D46" s="2"/>
      <c r="E46" s="103"/>
      <c r="F46" s="2"/>
      <c r="G46" s="2"/>
      <c r="H46" s="103"/>
      <c r="I46" s="2"/>
      <c r="J46" s="2"/>
      <c r="K46" s="103"/>
      <c r="L46" s="2"/>
      <c r="M46" s="2"/>
      <c r="N46" s="2"/>
      <c r="O46" s="2"/>
      <c r="P46" s="2"/>
      <c r="Q46" s="103"/>
      <c r="R46" s="2"/>
      <c r="S46" s="323" t="str">
        <f>市郡別!T42</f>
        <v>2024年6月現在</v>
      </c>
      <c r="T46" s="2"/>
    </row>
    <row r="47" spans="1:20" ht="18.75" customHeight="1" x14ac:dyDescent="0.15">
      <c r="A47" s="2"/>
      <c r="B47" s="2"/>
      <c r="C47" s="2"/>
      <c r="D47" s="259">
        <f>COUNTA(D7:D21,D23:D31,D33:D41,G20,G27,G29,J28,M7)</f>
        <v>0</v>
      </c>
      <c r="E47" s="2"/>
      <c r="F47" s="2"/>
      <c r="G47" s="2"/>
      <c r="H47" s="2"/>
      <c r="I47" s="2"/>
      <c r="J47" s="2"/>
      <c r="K47" s="2"/>
      <c r="L47" s="2"/>
      <c r="M47" s="2"/>
      <c r="N47" s="2"/>
      <c r="O47" s="2"/>
      <c r="P47" s="2"/>
      <c r="Q47" s="2"/>
      <c r="R47" s="2"/>
      <c r="S47" s="2"/>
      <c r="T47" s="2"/>
    </row>
    <row r="48" spans="1:20" ht="18.75" customHeight="1" x14ac:dyDescent="0.15">
      <c r="A48" s="2"/>
      <c r="B48" s="2"/>
      <c r="C48" s="2"/>
      <c r="D48" s="2"/>
      <c r="E48" s="2"/>
      <c r="F48" s="2"/>
      <c r="G48" s="2"/>
      <c r="H48" s="2"/>
      <c r="I48" s="2"/>
      <c r="J48" s="2"/>
      <c r="K48" s="2"/>
      <c r="L48" s="2"/>
      <c r="M48" s="2"/>
      <c r="N48" s="2"/>
      <c r="O48" s="2"/>
      <c r="P48" s="2"/>
      <c r="Q48" s="2"/>
      <c r="R48" s="2"/>
      <c r="S48" s="2"/>
      <c r="T48" s="2"/>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sheetData>
  <sheetProtection algorithmName="SHA-512" hashValue="YCHxo1el/jmpgF6mG/dOG9IeTiHjuR5vS05F2ara3nZ9oNoVk535A4ZNktqCzBFO2RpbBDuxVEaDBN/uXVD5zg==" saltValue="kCZjs56hPn5s023Kqw3DEw==" spinCount="100000" sheet="1" selectLockedCells="1"/>
  <mergeCells count="22">
    <mergeCell ref="A1:D1"/>
    <mergeCell ref="A2:D2"/>
    <mergeCell ref="A4:A5"/>
    <mergeCell ref="A23:A28"/>
    <mergeCell ref="A18:A21"/>
    <mergeCell ref="A7:A17"/>
    <mergeCell ref="A29:A31"/>
    <mergeCell ref="A39:A41"/>
    <mergeCell ref="A33:A38"/>
    <mergeCell ref="Q4:S4"/>
    <mergeCell ref="B4:D4"/>
    <mergeCell ref="K4:M4"/>
    <mergeCell ref="H4:J4"/>
    <mergeCell ref="N4:P4"/>
    <mergeCell ref="E4:G4"/>
    <mergeCell ref="P2:S2"/>
    <mergeCell ref="P1:S1"/>
    <mergeCell ref="E2:G2"/>
    <mergeCell ref="K1:O1"/>
    <mergeCell ref="K2:O2"/>
    <mergeCell ref="E1:I1"/>
    <mergeCell ref="H2:I2"/>
  </mergeCells>
  <phoneticPr fontId="3"/>
  <dataValidations count="2">
    <dataValidation type="decimal" operator="lessThanOrEqual" allowBlank="1" showInputMessage="1" showErrorMessage="1" error="部数を超えています" sqref="M7:M17 P7:P16 G7:G8 M22 G20 J28 G42 J42 G11 G13 G36 J32:J33 G29 G27 S34:S35 J7:J18 G22:G23 J22:J23 G32:G33 S42 S45 D7:D44 S7:S32" xr:uid="{00000000-0002-0000-0200-000000000000}">
      <formula1>C7</formula1>
    </dataValidation>
    <dataValidation type="decimal" operator="lessThanOrEqual" allowBlank="1" showInputMessage="1" showErrorMessage="1" error="部数を超えています" sqref="G9:G10 G14:G19 G12" xr:uid="{00000000-0002-0000-02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8" orientation="landscape" r:id="rId1"/>
  <headerFooter alignWithMargins="0">
    <oddHeader>&amp;C&amp;"ＭＳ Ｐゴシック,太字"岡 山 県　折 込 部 数 表</oddHeader>
    <oddFooter>&amp;R&amp;8株式会社 読宣WEST岡山支社TEL086(259)2555　FAX086(259)2552</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7"/>
    <pageSetUpPr fitToPage="1"/>
  </sheetPr>
  <dimension ref="A1:IV113"/>
  <sheetViews>
    <sheetView showZeros="0" zoomScale="68" zoomScaleNormal="68" zoomScaleSheetLayoutView="80" workbookViewId="0">
      <selection activeCell="D6" sqref="D6"/>
    </sheetView>
  </sheetViews>
  <sheetFormatPr defaultRowHeight="11.25" x14ac:dyDescent="0.15"/>
  <cols>
    <col min="1" max="1" width="10" style="1" customWidth="1"/>
    <col min="2" max="3" width="10.625" style="1" customWidth="1"/>
    <col min="4" max="4" width="11.625" style="1" customWidth="1"/>
    <col min="5" max="6" width="10.625" style="1" customWidth="1"/>
    <col min="7" max="8" width="11.625" style="1" customWidth="1"/>
    <col min="9"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7" width="11.125" style="1" customWidth="1"/>
    <col min="18" max="18" width="10.625" style="1" customWidth="1"/>
    <col min="19" max="19" width="11.625" style="1" customWidth="1"/>
    <col min="20" max="20" width="5" style="1" customWidth="1"/>
    <col min="21" max="16384" width="9" style="108"/>
  </cols>
  <sheetData>
    <row r="1" spans="1:256" s="1" customFormat="1" ht="22.5" customHeight="1" x14ac:dyDescent="0.15">
      <c r="A1" s="434" t="s">
        <v>42</v>
      </c>
      <c r="B1" s="434"/>
      <c r="C1" s="434"/>
      <c r="D1" s="435"/>
      <c r="E1" s="440" t="s">
        <v>377</v>
      </c>
      <c r="F1" s="434"/>
      <c r="G1" s="434"/>
      <c r="H1" s="434"/>
      <c r="I1" s="435"/>
      <c r="J1" s="136" t="s">
        <v>390</v>
      </c>
      <c r="K1" s="424" t="s">
        <v>43</v>
      </c>
      <c r="L1" s="425"/>
      <c r="M1" s="425"/>
      <c r="N1" s="425"/>
      <c r="O1" s="438"/>
      <c r="P1" s="424" t="s">
        <v>391</v>
      </c>
      <c r="Q1" s="425"/>
      <c r="R1" s="425"/>
      <c r="S1" s="425"/>
      <c r="T1" s="2"/>
    </row>
    <row r="2" spans="1:256" s="1" customFormat="1" ht="30" customHeight="1" x14ac:dyDescent="0.15">
      <c r="A2" s="436">
        <f>市郡別!A4</f>
        <v>0</v>
      </c>
      <c r="B2" s="436"/>
      <c r="C2" s="436"/>
      <c r="D2" s="437"/>
      <c r="E2" s="426">
        <f>SUM(D44,G44,J44,M44,P44,S44)</f>
        <v>0</v>
      </c>
      <c r="F2" s="427"/>
      <c r="G2" s="427"/>
      <c r="H2" s="428">
        <f>市郡別!T35</f>
        <v>0</v>
      </c>
      <c r="I2" s="429"/>
      <c r="J2" s="13" t="str">
        <f>市郡別!サイズ2</f>
        <v>-</v>
      </c>
      <c r="K2" s="430">
        <f>市郡別!K4</f>
        <v>0</v>
      </c>
      <c r="L2" s="431"/>
      <c r="M2" s="431"/>
      <c r="N2" s="431"/>
      <c r="O2" s="439"/>
      <c r="P2" s="430">
        <f>市郡別!N4</f>
        <v>0</v>
      </c>
      <c r="Q2" s="431"/>
      <c r="R2" s="431"/>
      <c r="S2" s="431"/>
      <c r="T2" s="2"/>
    </row>
    <row r="3" spans="1:256" s="1" customFormat="1" ht="8.1" customHeight="1" x14ac:dyDescent="0.15">
      <c r="A3" s="26"/>
      <c r="B3" s="26"/>
      <c r="C3" s="26"/>
      <c r="D3" s="26"/>
      <c r="E3" s="26"/>
      <c r="F3" s="26"/>
      <c r="G3" s="26"/>
      <c r="H3" s="26"/>
      <c r="I3" s="26"/>
      <c r="J3" s="26"/>
      <c r="K3" s="26"/>
      <c r="L3" s="26"/>
      <c r="M3" s="26"/>
      <c r="N3" s="26"/>
      <c r="O3" s="26"/>
      <c r="P3" s="26"/>
      <c r="Q3" s="26"/>
      <c r="R3" s="26"/>
      <c r="S3" s="26"/>
      <c r="T3" s="2"/>
    </row>
    <row r="4" spans="1:256" s="1" customFormat="1" ht="27.95" customHeight="1" x14ac:dyDescent="0.15">
      <c r="A4" s="432" t="s">
        <v>44</v>
      </c>
      <c r="B4" s="421" t="s">
        <v>53</v>
      </c>
      <c r="C4" s="422"/>
      <c r="D4" s="423"/>
      <c r="E4" s="421" t="s">
        <v>45</v>
      </c>
      <c r="F4" s="422"/>
      <c r="G4" s="423"/>
      <c r="H4" s="421" t="s">
        <v>46</v>
      </c>
      <c r="I4" s="422"/>
      <c r="J4" s="423"/>
      <c r="K4" s="421" t="s">
        <v>47</v>
      </c>
      <c r="L4" s="422"/>
      <c r="M4" s="423"/>
      <c r="N4" s="421" t="s">
        <v>405</v>
      </c>
      <c r="O4" s="422"/>
      <c r="P4" s="423"/>
      <c r="Q4" s="421" t="s">
        <v>49</v>
      </c>
      <c r="R4" s="422"/>
      <c r="S4" s="422"/>
      <c r="T4" s="2"/>
    </row>
    <row r="5" spans="1:256" s="1" customFormat="1" ht="21.95" customHeight="1" x14ac:dyDescent="0.15">
      <c r="A5" s="433"/>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56" ht="14.1" hidden="1" customHeight="1" x14ac:dyDescent="0.15">
      <c r="A6" s="20"/>
      <c r="B6" s="18"/>
      <c r="C6" s="19"/>
      <c r="D6" s="23"/>
      <c r="E6" s="19"/>
      <c r="F6" s="19"/>
      <c r="G6" s="23"/>
      <c r="H6" s="19"/>
      <c r="I6" s="19"/>
      <c r="J6" s="23"/>
      <c r="K6" s="19"/>
      <c r="L6" s="19"/>
      <c r="M6" s="23"/>
      <c r="N6" s="19"/>
      <c r="O6" s="19"/>
      <c r="P6" s="23"/>
      <c r="Q6" s="19"/>
      <c r="R6" s="19"/>
      <c r="S6" s="34"/>
      <c r="T6" s="2"/>
    </row>
    <row r="7" spans="1:256" ht="18" customHeight="1" x14ac:dyDescent="0.15">
      <c r="A7" s="446" t="s">
        <v>484</v>
      </c>
      <c r="B7" s="138" t="s">
        <v>421</v>
      </c>
      <c r="C7" s="166">
        <v>2050</v>
      </c>
      <c r="D7" s="165"/>
      <c r="E7" s="138" t="s">
        <v>459</v>
      </c>
      <c r="F7" s="166">
        <v>1000</v>
      </c>
      <c r="G7" s="165"/>
      <c r="H7" s="138" t="s">
        <v>573</v>
      </c>
      <c r="I7" s="166">
        <v>2000</v>
      </c>
      <c r="J7" s="165"/>
      <c r="K7" s="82"/>
      <c r="L7" s="164"/>
      <c r="M7" s="220"/>
      <c r="N7" s="3"/>
      <c r="O7" s="15"/>
      <c r="P7" s="43"/>
      <c r="Q7" s="151" t="s">
        <v>574</v>
      </c>
      <c r="R7" s="166">
        <v>250</v>
      </c>
      <c r="S7" s="255"/>
      <c r="T7" s="2"/>
    </row>
    <row r="8" spans="1:256" ht="18" customHeight="1" x14ac:dyDescent="0.15">
      <c r="A8" s="446"/>
      <c r="B8" s="138" t="s">
        <v>137</v>
      </c>
      <c r="C8" s="166">
        <v>1900</v>
      </c>
      <c r="D8" s="165"/>
      <c r="E8" s="138"/>
      <c r="F8" s="166"/>
      <c r="G8" s="181"/>
      <c r="H8" s="92"/>
      <c r="I8" s="177"/>
      <c r="J8" s="196"/>
      <c r="K8" s="83"/>
      <c r="L8" s="166"/>
      <c r="M8" s="212"/>
      <c r="N8" s="6"/>
      <c r="O8" s="12"/>
      <c r="P8" s="32"/>
      <c r="Q8" s="151" t="s">
        <v>681</v>
      </c>
      <c r="R8" s="166">
        <v>200</v>
      </c>
      <c r="S8" s="255"/>
      <c r="T8" s="2"/>
    </row>
    <row r="9" spans="1:256" ht="18" customHeight="1" x14ac:dyDescent="0.15">
      <c r="A9" s="446"/>
      <c r="B9" s="138"/>
      <c r="C9" s="247"/>
      <c r="D9" s="181"/>
      <c r="E9" s="138"/>
      <c r="F9" s="166"/>
      <c r="G9" s="181"/>
      <c r="H9" s="92" t="s">
        <v>138</v>
      </c>
      <c r="I9" s="177"/>
      <c r="J9" s="196"/>
      <c r="K9" s="83"/>
      <c r="L9" s="166"/>
      <c r="M9" s="212"/>
      <c r="N9" s="6"/>
      <c r="O9" s="12"/>
      <c r="P9" s="32"/>
      <c r="Q9" s="138"/>
      <c r="R9" s="247"/>
      <c r="S9" s="193"/>
      <c r="T9" s="2"/>
    </row>
    <row r="10" spans="1:256" ht="18" customHeight="1" x14ac:dyDescent="0.15">
      <c r="A10" s="446"/>
      <c r="B10" s="138" t="s">
        <v>541</v>
      </c>
      <c r="C10" s="166">
        <v>3000</v>
      </c>
      <c r="D10" s="165"/>
      <c r="E10" s="138" t="s">
        <v>460</v>
      </c>
      <c r="F10" s="166">
        <v>1000</v>
      </c>
      <c r="G10" s="165"/>
      <c r="H10" s="138" t="s">
        <v>576</v>
      </c>
      <c r="I10" s="166">
        <v>2600</v>
      </c>
      <c r="J10" s="165"/>
      <c r="K10" s="138"/>
      <c r="L10" s="247"/>
      <c r="M10" s="181"/>
      <c r="N10" s="6"/>
      <c r="O10" s="12"/>
      <c r="P10" s="32"/>
      <c r="Q10" s="151" t="s">
        <v>578</v>
      </c>
      <c r="R10" s="166">
        <v>200</v>
      </c>
      <c r="S10" s="183"/>
      <c r="T10" s="2"/>
    </row>
    <row r="11" spans="1:256" ht="18" customHeight="1" x14ac:dyDescent="0.15">
      <c r="A11" s="446"/>
      <c r="B11" s="229" t="s">
        <v>542</v>
      </c>
      <c r="C11" s="166">
        <v>450</v>
      </c>
      <c r="D11" s="165"/>
      <c r="E11" s="138"/>
      <c r="F11" s="166"/>
      <c r="G11" s="181"/>
      <c r="H11" s="92"/>
      <c r="I11" s="177"/>
      <c r="J11" s="196"/>
      <c r="K11" s="83"/>
      <c r="L11" s="166"/>
      <c r="M11" s="212"/>
      <c r="N11" s="6"/>
      <c r="O11" s="12"/>
      <c r="P11" s="32"/>
      <c r="Q11" s="151" t="s">
        <v>577</v>
      </c>
      <c r="R11" s="166">
        <v>50</v>
      </c>
      <c r="S11" s="183"/>
      <c r="T11" s="2"/>
    </row>
    <row r="12" spans="1:256" ht="18" customHeight="1" x14ac:dyDescent="0.15">
      <c r="A12" s="446"/>
      <c r="B12" s="138" t="s">
        <v>139</v>
      </c>
      <c r="C12" s="166">
        <v>2000</v>
      </c>
      <c r="D12" s="165"/>
      <c r="E12" s="138"/>
      <c r="F12" s="166"/>
      <c r="G12" s="181"/>
      <c r="H12" s="92"/>
      <c r="I12" s="177"/>
      <c r="J12" s="196"/>
      <c r="K12" s="83"/>
      <c r="L12" s="166"/>
      <c r="M12" s="212"/>
      <c r="N12" s="6"/>
      <c r="O12" s="12"/>
      <c r="P12" s="32"/>
      <c r="Q12" s="151" t="s">
        <v>539</v>
      </c>
      <c r="R12" s="166">
        <v>150</v>
      </c>
      <c r="S12" s="183"/>
      <c r="T12" s="2"/>
    </row>
    <row r="13" spans="1:256" ht="18" customHeight="1" x14ac:dyDescent="0.15">
      <c r="A13" s="441" t="s">
        <v>660</v>
      </c>
      <c r="B13" s="138" t="s">
        <v>140</v>
      </c>
      <c r="C13" s="166">
        <v>1100</v>
      </c>
      <c r="D13" s="165"/>
      <c r="E13" s="138"/>
      <c r="F13" s="166"/>
      <c r="G13" s="181"/>
      <c r="H13" s="92" t="s">
        <v>141</v>
      </c>
      <c r="I13" s="177"/>
      <c r="J13" s="196"/>
      <c r="K13" s="83"/>
      <c r="L13" s="166"/>
      <c r="M13" s="212"/>
      <c r="N13" s="6"/>
      <c r="O13" s="12"/>
      <c r="P13" s="32"/>
      <c r="Q13" s="138" t="s">
        <v>540</v>
      </c>
      <c r="R13" s="166">
        <v>50</v>
      </c>
      <c r="S13" s="183"/>
      <c r="T13" s="2"/>
    </row>
    <row r="14" spans="1:256" ht="18" customHeight="1" x14ac:dyDescent="0.15">
      <c r="A14" s="441"/>
      <c r="B14" s="138" t="s">
        <v>142</v>
      </c>
      <c r="C14" s="166">
        <v>1050</v>
      </c>
      <c r="D14" s="165"/>
      <c r="E14" s="138"/>
      <c r="F14" s="166"/>
      <c r="G14" s="181"/>
      <c r="H14" s="92"/>
      <c r="I14" s="177"/>
      <c r="J14" s="196"/>
      <c r="K14" s="83"/>
      <c r="L14" s="166"/>
      <c r="M14" s="212"/>
      <c r="N14" s="6"/>
      <c r="O14" s="12"/>
      <c r="P14" s="32"/>
      <c r="Q14" s="83"/>
      <c r="R14" s="166"/>
      <c r="S14" s="212"/>
      <c r="T14" s="2"/>
    </row>
    <row r="15" spans="1:256" ht="18" customHeight="1" thickBot="1" x14ac:dyDescent="0.2">
      <c r="A15" s="442"/>
      <c r="B15" s="138" t="s">
        <v>241</v>
      </c>
      <c r="C15" s="166">
        <v>3500</v>
      </c>
      <c r="D15" s="165"/>
      <c r="E15" s="138"/>
      <c r="F15" s="166"/>
      <c r="G15" s="181"/>
      <c r="H15" s="92"/>
      <c r="I15" s="177"/>
      <c r="J15" s="196"/>
      <c r="K15" s="83"/>
      <c r="L15" s="166"/>
      <c r="M15" s="212"/>
      <c r="N15" s="6"/>
      <c r="O15" s="12"/>
      <c r="P15" s="32"/>
      <c r="Q15" s="83"/>
      <c r="R15" s="166"/>
      <c r="S15" s="212"/>
      <c r="T15" s="2"/>
    </row>
    <row r="16" spans="1:256" ht="18" customHeight="1" thickTop="1" x14ac:dyDescent="0.15">
      <c r="A16" s="281">
        <f>SUM(C16+F16+I16+L16+O16+R16)</f>
        <v>22550</v>
      </c>
      <c r="B16" s="282" t="s">
        <v>95</v>
      </c>
      <c r="C16" s="283">
        <f>SUM(C7:C15)</f>
        <v>15050</v>
      </c>
      <c r="D16" s="284">
        <f>SUM(D7:D15)</f>
        <v>0</v>
      </c>
      <c r="E16" s="285" t="s">
        <v>95</v>
      </c>
      <c r="F16" s="283">
        <f>SUM(F7:F15)</f>
        <v>2000</v>
      </c>
      <c r="G16" s="286">
        <f>SUM(G7:G15)</f>
        <v>0</v>
      </c>
      <c r="H16" s="282" t="s">
        <v>95</v>
      </c>
      <c r="I16" s="283">
        <f>SUM(I7:I15)</f>
        <v>4600</v>
      </c>
      <c r="J16" s="284">
        <f>SUM(J7:J15)</f>
        <v>0</v>
      </c>
      <c r="K16" s="287" t="s">
        <v>95</v>
      </c>
      <c r="L16" s="283">
        <f>SUM(L7:L15)</f>
        <v>0</v>
      </c>
      <c r="M16" s="286">
        <f>SUM(M7:M15)</f>
        <v>0</v>
      </c>
      <c r="N16" s="288"/>
      <c r="O16" s="283"/>
      <c r="P16" s="284"/>
      <c r="Q16" s="287" t="s">
        <v>95</v>
      </c>
      <c r="R16" s="283">
        <f>SUM(R7:R15)</f>
        <v>900</v>
      </c>
      <c r="S16" s="286">
        <f>SUM(S7:S15)</f>
        <v>0</v>
      </c>
      <c r="T16" s="2"/>
      <c r="U16" s="110"/>
      <c r="V16" s="111"/>
      <c r="W16" s="112"/>
      <c r="X16" s="110"/>
      <c r="Y16" s="111"/>
      <c r="Z16" s="112"/>
      <c r="AA16" s="110"/>
      <c r="AB16" s="111"/>
      <c r="AC16" s="112"/>
      <c r="AD16" s="113"/>
      <c r="AE16" s="111"/>
      <c r="AF16" s="112"/>
      <c r="AG16" s="114"/>
      <c r="AH16" s="111"/>
      <c r="AI16" s="112"/>
      <c r="AJ16" s="113"/>
      <c r="AK16" s="111"/>
      <c r="AL16" s="112"/>
      <c r="AM16" s="115"/>
      <c r="AN16" s="110"/>
      <c r="AO16" s="111"/>
      <c r="AP16" s="112"/>
      <c r="AQ16" s="110"/>
      <c r="AR16" s="111"/>
      <c r="AS16" s="112"/>
      <c r="AT16" s="110"/>
      <c r="AU16" s="111"/>
      <c r="AV16" s="112"/>
      <c r="AW16" s="113"/>
      <c r="AX16" s="111"/>
      <c r="AY16" s="112"/>
      <c r="AZ16" s="114"/>
      <c r="BA16" s="111"/>
      <c r="BB16" s="112"/>
      <c r="BC16" s="113"/>
      <c r="BD16" s="111"/>
      <c r="BE16" s="112"/>
      <c r="BF16" s="115"/>
      <c r="BG16" s="110"/>
      <c r="BH16" s="111"/>
      <c r="BI16" s="112"/>
      <c r="BJ16" s="110"/>
      <c r="BK16" s="111"/>
      <c r="BL16" s="112"/>
      <c r="BM16" s="110"/>
      <c r="BN16" s="111"/>
      <c r="BO16" s="112"/>
      <c r="BP16" s="113"/>
      <c r="BQ16" s="111"/>
      <c r="BR16" s="112"/>
      <c r="BS16" s="114"/>
      <c r="BT16" s="111"/>
      <c r="BU16" s="112"/>
      <c r="BV16" s="113"/>
      <c r="BW16" s="111"/>
      <c r="BX16" s="112"/>
      <c r="BY16" s="115"/>
      <c r="BZ16" s="110"/>
      <c r="CA16" s="111"/>
      <c r="CB16" s="112"/>
      <c r="CC16" s="110"/>
      <c r="CD16" s="111"/>
      <c r="CE16" s="112"/>
      <c r="CF16" s="110"/>
      <c r="CG16" s="111"/>
      <c r="CH16" s="112"/>
      <c r="CI16" s="113"/>
      <c r="CJ16" s="111"/>
      <c r="CK16" s="112"/>
      <c r="CL16" s="114"/>
      <c r="CM16" s="111"/>
      <c r="CN16" s="112"/>
      <c r="CO16" s="113"/>
      <c r="CP16" s="111"/>
      <c r="CQ16" s="112"/>
      <c r="CR16" s="115"/>
      <c r="CS16" s="110"/>
      <c r="CT16" s="111"/>
      <c r="CU16" s="112"/>
      <c r="CV16" s="110"/>
      <c r="CW16" s="111"/>
      <c r="CX16" s="112"/>
      <c r="CY16" s="110"/>
      <c r="CZ16" s="111"/>
      <c r="DA16" s="112"/>
      <c r="DB16" s="113"/>
      <c r="DC16" s="111"/>
      <c r="DD16" s="112"/>
      <c r="DE16" s="114"/>
      <c r="DF16" s="111"/>
      <c r="DG16" s="112"/>
      <c r="DH16" s="113"/>
      <c r="DI16" s="111"/>
      <c r="DJ16" s="112"/>
      <c r="DK16" s="115"/>
      <c r="DL16" s="110"/>
      <c r="DM16" s="111"/>
      <c r="DN16" s="112"/>
      <c r="DO16" s="110"/>
      <c r="DP16" s="111"/>
      <c r="DQ16" s="112"/>
      <c r="DR16" s="110"/>
      <c r="DS16" s="111"/>
      <c r="DT16" s="112"/>
      <c r="DU16" s="113"/>
      <c r="DV16" s="111"/>
      <c r="DW16" s="112"/>
      <c r="DX16" s="114"/>
      <c r="DY16" s="111"/>
      <c r="DZ16" s="112"/>
      <c r="EA16" s="113"/>
      <c r="EB16" s="111"/>
      <c r="EC16" s="112"/>
      <c r="ED16" s="115"/>
      <c r="EE16" s="110"/>
      <c r="EF16" s="111"/>
      <c r="EG16" s="112"/>
      <c r="EH16" s="110"/>
      <c r="EI16" s="111"/>
      <c r="EJ16" s="112"/>
      <c r="EK16" s="110"/>
      <c r="EL16" s="111"/>
      <c r="EM16" s="112"/>
      <c r="EN16" s="113"/>
      <c r="EO16" s="111"/>
      <c r="EP16" s="112"/>
      <c r="EQ16" s="114"/>
      <c r="ER16" s="111"/>
      <c r="ES16" s="112"/>
      <c r="ET16" s="113"/>
      <c r="EU16" s="111"/>
      <c r="EV16" s="112"/>
      <c r="EW16" s="115"/>
      <c r="EX16" s="110"/>
      <c r="EY16" s="111"/>
      <c r="EZ16" s="112"/>
      <c r="FA16" s="110"/>
      <c r="FB16" s="111"/>
      <c r="FC16" s="112"/>
      <c r="FD16" s="110"/>
      <c r="FE16" s="111"/>
      <c r="FF16" s="112"/>
      <c r="FG16" s="113"/>
      <c r="FH16" s="111"/>
      <c r="FI16" s="112"/>
      <c r="FJ16" s="114"/>
      <c r="FK16" s="111"/>
      <c r="FL16" s="112"/>
      <c r="FM16" s="113"/>
      <c r="FN16" s="111"/>
      <c r="FO16" s="112"/>
      <c r="FP16" s="115"/>
      <c r="FQ16" s="110"/>
      <c r="FR16" s="111"/>
      <c r="FS16" s="112"/>
      <c r="FT16" s="110"/>
      <c r="FU16" s="111"/>
      <c r="FV16" s="112"/>
      <c r="FW16" s="110"/>
      <c r="FX16" s="111"/>
      <c r="FY16" s="112"/>
      <c r="FZ16" s="113"/>
      <c r="GA16" s="111"/>
      <c r="GB16" s="112"/>
      <c r="GC16" s="114"/>
      <c r="GD16" s="111"/>
      <c r="GE16" s="112"/>
      <c r="GF16" s="113"/>
      <c r="GG16" s="111"/>
      <c r="GH16" s="112"/>
      <c r="GI16" s="115"/>
      <c r="GJ16" s="110"/>
      <c r="GK16" s="111"/>
      <c r="GL16" s="112"/>
      <c r="GM16" s="110"/>
      <c r="GN16" s="111"/>
      <c r="GO16" s="112"/>
      <c r="GP16" s="110"/>
      <c r="GQ16" s="111"/>
      <c r="GR16" s="112"/>
      <c r="GS16" s="113"/>
      <c r="GT16" s="111"/>
      <c r="GU16" s="112"/>
      <c r="GV16" s="114"/>
      <c r="GW16" s="111"/>
      <c r="GX16" s="112"/>
      <c r="GY16" s="113"/>
      <c r="GZ16" s="111"/>
      <c r="HA16" s="112"/>
      <c r="HB16" s="115"/>
      <c r="HC16" s="110"/>
      <c r="HD16" s="111"/>
      <c r="HE16" s="112"/>
      <c r="HF16" s="110"/>
      <c r="HG16" s="111"/>
      <c r="HH16" s="112"/>
      <c r="HI16" s="110"/>
      <c r="HJ16" s="111"/>
      <c r="HK16" s="112"/>
      <c r="HL16" s="113"/>
      <c r="HM16" s="111"/>
      <c r="HN16" s="112"/>
      <c r="HO16" s="114"/>
      <c r="HP16" s="111"/>
      <c r="HQ16" s="112"/>
      <c r="HR16" s="113"/>
      <c r="HS16" s="111"/>
      <c r="HT16" s="112"/>
      <c r="HU16" s="115"/>
      <c r="HV16" s="110"/>
      <c r="HW16" s="111"/>
      <c r="HX16" s="112"/>
      <c r="HY16" s="110"/>
      <c r="HZ16" s="111"/>
      <c r="IA16" s="112"/>
      <c r="IB16" s="110"/>
      <c r="IC16" s="111"/>
      <c r="ID16" s="112"/>
      <c r="IE16" s="113"/>
      <c r="IF16" s="111"/>
      <c r="IG16" s="112"/>
      <c r="IH16" s="114"/>
      <c r="II16" s="111"/>
      <c r="IJ16" s="112"/>
      <c r="IK16" s="113"/>
      <c r="IL16" s="111"/>
      <c r="IM16" s="112"/>
      <c r="IN16" s="115"/>
      <c r="IO16" s="110"/>
      <c r="IP16" s="111"/>
      <c r="IQ16" s="112"/>
      <c r="IR16" s="110"/>
      <c r="IS16" s="111"/>
      <c r="IT16" s="112"/>
      <c r="IU16" s="110"/>
      <c r="IV16" s="111"/>
    </row>
    <row r="17" spans="1:20" ht="27" customHeight="1" x14ac:dyDescent="0.15">
      <c r="A17" s="444" t="s">
        <v>403</v>
      </c>
      <c r="B17" s="138" t="s">
        <v>521</v>
      </c>
      <c r="C17" s="166">
        <v>1550</v>
      </c>
      <c r="D17" s="165"/>
      <c r="E17" s="138" t="s">
        <v>677</v>
      </c>
      <c r="F17" s="251" t="s">
        <v>678</v>
      </c>
      <c r="G17" s="181"/>
      <c r="H17" s="138" t="s">
        <v>435</v>
      </c>
      <c r="I17" s="166">
        <v>2300</v>
      </c>
      <c r="J17" s="165"/>
      <c r="K17" s="138"/>
      <c r="L17" s="166"/>
      <c r="M17" s="181"/>
      <c r="N17" s="6"/>
      <c r="O17" s="12"/>
      <c r="P17" s="9"/>
      <c r="Q17" s="138" t="s">
        <v>524</v>
      </c>
      <c r="R17" s="166">
        <v>200</v>
      </c>
      <c r="S17" s="222"/>
      <c r="T17" s="2"/>
    </row>
    <row r="18" spans="1:20" ht="18" customHeight="1" x14ac:dyDescent="0.15">
      <c r="A18" s="445"/>
      <c r="B18" s="88" t="s">
        <v>143</v>
      </c>
      <c r="C18" s="166"/>
      <c r="D18" s="196"/>
      <c r="E18" s="317" t="s">
        <v>533</v>
      </c>
      <c r="F18" s="251"/>
      <c r="G18" s="181"/>
      <c r="H18" s="92" t="s">
        <v>143</v>
      </c>
      <c r="I18" s="166"/>
      <c r="J18" s="181"/>
      <c r="K18" s="138"/>
      <c r="L18" s="247"/>
      <c r="M18" s="181"/>
      <c r="N18" s="6"/>
      <c r="O18" s="12"/>
      <c r="P18" s="9"/>
      <c r="Q18" s="151" t="s">
        <v>144</v>
      </c>
      <c r="R18" s="166">
        <v>50</v>
      </c>
      <c r="S18" s="183"/>
      <c r="T18" s="2"/>
    </row>
    <row r="19" spans="1:20" ht="18" customHeight="1" x14ac:dyDescent="0.15">
      <c r="A19" s="445"/>
      <c r="B19" s="138" t="s">
        <v>145</v>
      </c>
      <c r="C19" s="166">
        <v>700</v>
      </c>
      <c r="D19" s="165"/>
      <c r="E19" s="317"/>
      <c r="F19" s="166"/>
      <c r="G19" s="181"/>
      <c r="H19" s="92"/>
      <c r="I19" s="177"/>
      <c r="J19" s="196"/>
      <c r="K19" s="138"/>
      <c r="L19" s="166"/>
      <c r="M19" s="181"/>
      <c r="N19" s="6"/>
      <c r="O19" s="12"/>
      <c r="P19" s="9"/>
      <c r="Q19" s="138" t="s">
        <v>146</v>
      </c>
      <c r="R19" s="166">
        <v>100</v>
      </c>
      <c r="S19" s="183"/>
      <c r="T19" s="2"/>
    </row>
    <row r="20" spans="1:20" ht="18" customHeight="1" x14ac:dyDescent="0.15">
      <c r="A20" s="445"/>
      <c r="B20" s="138" t="s">
        <v>147</v>
      </c>
      <c r="C20" s="166">
        <v>1300</v>
      </c>
      <c r="D20" s="165"/>
      <c r="E20" s="138"/>
      <c r="F20" s="166"/>
      <c r="G20" s="181"/>
      <c r="H20" s="92"/>
      <c r="I20" s="177"/>
      <c r="J20" s="196"/>
      <c r="K20" s="83"/>
      <c r="L20" s="166"/>
      <c r="M20" s="212"/>
      <c r="N20" s="6"/>
      <c r="O20" s="12"/>
      <c r="P20" s="9"/>
      <c r="Q20" s="138" t="s">
        <v>148</v>
      </c>
      <c r="R20" s="166">
        <v>50</v>
      </c>
      <c r="S20" s="183"/>
      <c r="T20" s="2"/>
    </row>
    <row r="21" spans="1:20" ht="18" customHeight="1" x14ac:dyDescent="0.15">
      <c r="A21" s="445"/>
      <c r="B21" s="138" t="s">
        <v>149</v>
      </c>
      <c r="C21" s="166">
        <v>450</v>
      </c>
      <c r="D21" s="165"/>
      <c r="E21" s="138"/>
      <c r="F21" s="166"/>
      <c r="G21" s="181"/>
      <c r="H21" s="92"/>
      <c r="I21" s="177"/>
      <c r="J21" s="196"/>
      <c r="K21" s="83"/>
      <c r="L21" s="166"/>
      <c r="M21" s="212"/>
      <c r="N21" s="6"/>
      <c r="O21" s="12"/>
      <c r="P21" s="9"/>
      <c r="Q21" s="138" t="s">
        <v>480</v>
      </c>
      <c r="R21" s="166">
        <v>50</v>
      </c>
      <c r="S21" s="183"/>
      <c r="T21" s="2"/>
    </row>
    <row r="22" spans="1:20" ht="18" customHeight="1" x14ac:dyDescent="0.15">
      <c r="A22" s="445"/>
      <c r="B22" s="138" t="s">
        <v>150</v>
      </c>
      <c r="C22" s="166">
        <v>850</v>
      </c>
      <c r="D22" s="165"/>
      <c r="E22" s="138"/>
      <c r="F22" s="166"/>
      <c r="G22" s="181"/>
      <c r="H22" s="92"/>
      <c r="I22" s="177"/>
      <c r="J22" s="196"/>
      <c r="K22" s="83"/>
      <c r="L22" s="166"/>
      <c r="M22" s="212"/>
      <c r="N22" s="6"/>
      <c r="O22" s="12"/>
      <c r="P22" s="9"/>
      <c r="Q22" s="151" t="s">
        <v>505</v>
      </c>
      <c r="R22" s="166">
        <v>100</v>
      </c>
      <c r="S22" s="183"/>
      <c r="T22" s="2"/>
    </row>
    <row r="23" spans="1:20" ht="18" customHeight="1" x14ac:dyDescent="0.15">
      <c r="A23" s="445"/>
      <c r="B23" s="138" t="s">
        <v>151</v>
      </c>
      <c r="C23" s="166">
        <v>1600</v>
      </c>
      <c r="D23" s="165"/>
      <c r="E23" s="138"/>
      <c r="F23" s="166"/>
      <c r="G23" s="181"/>
      <c r="H23" s="92"/>
      <c r="I23" s="177"/>
      <c r="J23" s="196"/>
      <c r="K23" s="83"/>
      <c r="L23" s="166"/>
      <c r="M23" s="212"/>
      <c r="N23" s="6"/>
      <c r="O23" s="12"/>
      <c r="P23" s="9"/>
      <c r="Q23" s="151"/>
      <c r="R23" s="247"/>
      <c r="S23" s="193"/>
      <c r="T23" s="2"/>
    </row>
    <row r="24" spans="1:20" ht="18" customHeight="1" x14ac:dyDescent="0.15">
      <c r="A24" s="445"/>
      <c r="B24" s="138"/>
      <c r="C24" s="247"/>
      <c r="D24" s="181"/>
      <c r="E24" s="138"/>
      <c r="F24" s="166"/>
      <c r="G24" s="181"/>
      <c r="H24" s="92"/>
      <c r="I24" s="177"/>
      <c r="J24" s="196"/>
      <c r="K24" s="83"/>
      <c r="L24" s="166"/>
      <c r="M24" s="212"/>
      <c r="N24" s="6"/>
      <c r="O24" s="12"/>
      <c r="P24" s="9"/>
      <c r="Q24" s="94"/>
      <c r="R24" s="166"/>
      <c r="S24" s="212"/>
      <c r="T24" s="2"/>
    </row>
    <row r="25" spans="1:20" ht="18" customHeight="1" x14ac:dyDescent="0.15">
      <c r="A25" s="445"/>
      <c r="B25" s="138"/>
      <c r="C25" s="247"/>
      <c r="D25" s="181"/>
      <c r="E25" s="138"/>
      <c r="F25" s="166"/>
      <c r="G25" s="181"/>
      <c r="H25" s="92"/>
      <c r="I25" s="177"/>
      <c r="J25" s="196"/>
      <c r="K25" s="83"/>
      <c r="L25" s="166"/>
      <c r="M25" s="212"/>
      <c r="N25" s="6"/>
      <c r="O25" s="12"/>
      <c r="P25" s="9"/>
      <c r="Q25" s="83"/>
      <c r="R25" s="166"/>
      <c r="S25" s="212"/>
      <c r="T25" s="2"/>
    </row>
    <row r="26" spans="1:20" ht="18" customHeight="1" x14ac:dyDescent="0.15">
      <c r="A26" s="445"/>
      <c r="B26" s="138"/>
      <c r="C26" s="166"/>
      <c r="D26" s="181"/>
      <c r="E26" s="138"/>
      <c r="F26" s="166"/>
      <c r="G26" s="181"/>
      <c r="H26" s="92"/>
      <c r="I26" s="177"/>
      <c r="J26" s="196"/>
      <c r="K26" s="83"/>
      <c r="L26" s="166"/>
      <c r="M26" s="212"/>
      <c r="N26" s="6"/>
      <c r="O26" s="12"/>
      <c r="P26" s="9"/>
      <c r="Q26" s="83"/>
      <c r="R26" s="166"/>
      <c r="S26" s="212"/>
      <c r="T26" s="2"/>
    </row>
    <row r="27" spans="1:20" ht="18" customHeight="1" x14ac:dyDescent="0.15">
      <c r="A27" s="445"/>
      <c r="B27" s="138"/>
      <c r="C27" s="166"/>
      <c r="D27" s="181"/>
      <c r="E27" s="138"/>
      <c r="F27" s="166"/>
      <c r="G27" s="181"/>
      <c r="H27" s="92"/>
      <c r="I27" s="177"/>
      <c r="J27" s="196"/>
      <c r="K27" s="83"/>
      <c r="L27" s="166"/>
      <c r="M27" s="212"/>
      <c r="N27" s="6"/>
      <c r="O27" s="12"/>
      <c r="P27" s="9"/>
      <c r="Q27" s="83"/>
      <c r="R27" s="166"/>
      <c r="S27" s="212"/>
      <c r="T27" s="2"/>
    </row>
    <row r="28" spans="1:20" ht="18" customHeight="1" x14ac:dyDescent="0.15">
      <c r="A28" s="465" t="s">
        <v>661</v>
      </c>
      <c r="B28" s="138"/>
      <c r="C28" s="166"/>
      <c r="D28" s="181"/>
      <c r="E28" s="138"/>
      <c r="F28" s="166"/>
      <c r="G28" s="181"/>
      <c r="H28" s="92"/>
      <c r="I28" s="177"/>
      <c r="J28" s="196"/>
      <c r="K28" s="83"/>
      <c r="L28" s="166"/>
      <c r="M28" s="212"/>
      <c r="N28" s="6"/>
      <c r="O28" s="12"/>
      <c r="P28" s="9"/>
      <c r="Q28" s="83"/>
      <c r="R28" s="166"/>
      <c r="S28" s="212"/>
      <c r="T28" s="2"/>
    </row>
    <row r="29" spans="1:20" ht="27" customHeight="1" thickBot="1" x14ac:dyDescent="0.2">
      <c r="A29" s="466"/>
      <c r="B29" s="265" t="s">
        <v>317</v>
      </c>
      <c r="C29" s="266" t="s">
        <v>555</v>
      </c>
      <c r="D29" s="267"/>
      <c r="E29" s="326" t="s">
        <v>579</v>
      </c>
      <c r="F29" s="266" t="s">
        <v>569</v>
      </c>
      <c r="G29" s="267"/>
      <c r="H29" s="265" t="s">
        <v>579</v>
      </c>
      <c r="I29" s="266" t="s">
        <v>557</v>
      </c>
      <c r="J29" s="267"/>
      <c r="K29" s="269"/>
      <c r="L29" s="268"/>
      <c r="M29" s="270"/>
      <c r="N29" s="6"/>
      <c r="O29" s="12"/>
      <c r="P29" s="9"/>
      <c r="Q29" s="269"/>
      <c r="R29" s="268"/>
      <c r="S29" s="270"/>
      <c r="T29" s="2"/>
    </row>
    <row r="30" spans="1:20" ht="18" customHeight="1" x14ac:dyDescent="0.15">
      <c r="A30" s="444" t="s">
        <v>485</v>
      </c>
      <c r="B30" s="137" t="s">
        <v>152</v>
      </c>
      <c r="C30" s="164">
        <v>2550</v>
      </c>
      <c r="D30" s="165"/>
      <c r="E30" s="137"/>
      <c r="F30" s="164"/>
      <c r="G30" s="181"/>
      <c r="H30" s="91"/>
      <c r="I30" s="176"/>
      <c r="J30" s="264"/>
      <c r="K30" s="82"/>
      <c r="L30" s="164"/>
      <c r="M30" s="220"/>
      <c r="N30" s="447" t="s">
        <v>418</v>
      </c>
      <c r="O30" s="448"/>
      <c r="P30" s="449"/>
      <c r="Q30" s="82"/>
      <c r="R30" s="164"/>
      <c r="S30" s="220"/>
      <c r="T30" s="2"/>
    </row>
    <row r="31" spans="1:20" ht="18" customHeight="1" x14ac:dyDescent="0.15">
      <c r="A31" s="445"/>
      <c r="B31" s="138" t="s">
        <v>153</v>
      </c>
      <c r="C31" s="166">
        <v>1650</v>
      </c>
      <c r="D31" s="165"/>
      <c r="E31" s="138"/>
      <c r="F31" s="166"/>
      <c r="G31" s="181"/>
      <c r="H31" s="92"/>
      <c r="I31" s="177"/>
      <c r="J31" s="196"/>
      <c r="K31" s="83"/>
      <c r="L31" s="166"/>
      <c r="M31" s="212"/>
      <c r="N31" s="248" t="s">
        <v>417</v>
      </c>
      <c r="O31" s="250" t="s">
        <v>419</v>
      </c>
      <c r="P31" s="249"/>
      <c r="Q31" s="83"/>
      <c r="R31" s="166"/>
      <c r="S31" s="212"/>
      <c r="T31" s="2"/>
    </row>
    <row r="32" spans="1:20" ht="18" customHeight="1" x14ac:dyDescent="0.15">
      <c r="A32" s="445"/>
      <c r="B32" s="138"/>
      <c r="C32" s="166"/>
      <c r="D32" s="181"/>
      <c r="E32" s="138"/>
      <c r="F32" s="166"/>
      <c r="G32" s="181"/>
      <c r="H32" s="92"/>
      <c r="I32" s="177"/>
      <c r="J32" s="196"/>
      <c r="K32" s="83"/>
      <c r="L32" s="166"/>
      <c r="M32" s="212"/>
      <c r="N32" s="450" t="s">
        <v>420</v>
      </c>
      <c r="O32" s="451"/>
      <c r="P32" s="452"/>
      <c r="Q32" s="83"/>
      <c r="R32" s="166"/>
      <c r="S32" s="212"/>
      <c r="T32" s="2"/>
    </row>
    <row r="33" spans="1:256" ht="18" customHeight="1" x14ac:dyDescent="0.15">
      <c r="A33" s="445"/>
      <c r="B33" s="138"/>
      <c r="C33" s="166"/>
      <c r="D33" s="181"/>
      <c r="E33" s="138"/>
      <c r="F33" s="166"/>
      <c r="G33" s="181"/>
      <c r="H33" s="92"/>
      <c r="I33" s="177"/>
      <c r="J33" s="196"/>
      <c r="K33" s="83"/>
      <c r="L33" s="166"/>
      <c r="M33" s="212"/>
      <c r="N33" s="453"/>
      <c r="O33" s="454"/>
      <c r="P33" s="455"/>
      <c r="Q33" s="83"/>
      <c r="R33" s="166"/>
      <c r="S33" s="212"/>
      <c r="T33" s="2"/>
    </row>
    <row r="34" spans="1:256" ht="18" customHeight="1" thickBot="1" x14ac:dyDescent="0.2">
      <c r="A34" s="445"/>
      <c r="B34" s="138"/>
      <c r="C34" s="166"/>
      <c r="D34" s="181"/>
      <c r="E34" s="138"/>
      <c r="F34" s="166"/>
      <c r="G34" s="181"/>
      <c r="H34" s="92"/>
      <c r="I34" s="177"/>
      <c r="J34" s="196"/>
      <c r="K34" s="83"/>
      <c r="L34" s="166"/>
      <c r="M34" s="212"/>
      <c r="N34" s="456"/>
      <c r="O34" s="457"/>
      <c r="P34" s="458"/>
      <c r="Q34" s="83"/>
      <c r="R34" s="166"/>
      <c r="S34" s="212"/>
      <c r="T34" s="2"/>
    </row>
    <row r="35" spans="1:256" ht="18" customHeight="1" x14ac:dyDescent="0.15">
      <c r="A35" s="445"/>
      <c r="B35" s="138"/>
      <c r="C35" s="166"/>
      <c r="D35" s="181"/>
      <c r="E35" s="138"/>
      <c r="F35" s="166"/>
      <c r="G35" s="181"/>
      <c r="H35" s="92"/>
      <c r="I35" s="177"/>
      <c r="J35" s="196"/>
      <c r="K35" s="83"/>
      <c r="L35" s="166"/>
      <c r="M35" s="212"/>
      <c r="N35" s="6"/>
      <c r="O35" s="12"/>
      <c r="P35" s="9"/>
      <c r="Q35" s="83"/>
      <c r="R35" s="166"/>
      <c r="S35" s="212"/>
      <c r="T35" s="2"/>
    </row>
    <row r="36" spans="1:256" ht="18" customHeight="1" x14ac:dyDescent="0.15">
      <c r="A36" s="445"/>
      <c r="B36" s="138"/>
      <c r="C36" s="166"/>
      <c r="D36" s="181"/>
      <c r="E36" s="138"/>
      <c r="F36" s="166"/>
      <c r="G36" s="181"/>
      <c r="H36" s="92"/>
      <c r="I36" s="177"/>
      <c r="J36" s="196"/>
      <c r="K36" s="83"/>
      <c r="L36" s="166"/>
      <c r="M36" s="212"/>
      <c r="N36" s="6"/>
      <c r="O36" s="12"/>
      <c r="P36" s="9"/>
      <c r="Q36" s="83"/>
      <c r="R36" s="166"/>
      <c r="S36" s="212"/>
      <c r="T36" s="2"/>
    </row>
    <row r="37" spans="1:256" ht="18" customHeight="1" x14ac:dyDescent="0.15">
      <c r="A37" s="463" t="s">
        <v>662</v>
      </c>
      <c r="B37" s="138"/>
      <c r="C37" s="166"/>
      <c r="D37" s="181"/>
      <c r="E37" s="138"/>
      <c r="F37" s="166"/>
      <c r="G37" s="181"/>
      <c r="H37" s="92"/>
      <c r="I37" s="177"/>
      <c r="J37" s="196"/>
      <c r="K37" s="83"/>
      <c r="L37" s="166"/>
      <c r="M37" s="212"/>
      <c r="N37" s="6"/>
      <c r="O37" s="12"/>
      <c r="P37" s="9"/>
      <c r="Q37" s="8"/>
      <c r="R37" s="166"/>
      <c r="S37" s="212"/>
      <c r="T37" s="2"/>
    </row>
    <row r="38" spans="1:256" ht="18" customHeight="1" thickBot="1" x14ac:dyDescent="0.2">
      <c r="A38" s="464"/>
      <c r="B38" s="138"/>
      <c r="C38" s="166"/>
      <c r="D38" s="181"/>
      <c r="E38" s="138"/>
      <c r="F38" s="166"/>
      <c r="G38" s="181"/>
      <c r="H38" s="92"/>
      <c r="I38" s="177"/>
      <c r="J38" s="196"/>
      <c r="K38" s="83"/>
      <c r="L38" s="166"/>
      <c r="M38" s="212"/>
      <c r="N38" s="6"/>
      <c r="O38" s="12"/>
      <c r="P38" s="9"/>
      <c r="Q38" s="8"/>
      <c r="R38" s="166"/>
      <c r="S38" s="212"/>
      <c r="T38" s="2"/>
    </row>
    <row r="39" spans="1:256" ht="18" customHeight="1" thickTop="1" x14ac:dyDescent="0.15">
      <c r="A39" s="281">
        <f>SUM(C39+F39+I39+L39+O39+R39)</f>
        <v>13500</v>
      </c>
      <c r="B39" s="282" t="s">
        <v>95</v>
      </c>
      <c r="C39" s="283">
        <f>SUM(C17:C38)</f>
        <v>10650</v>
      </c>
      <c r="D39" s="284">
        <f>SUM(D17:D37)</f>
        <v>0</v>
      </c>
      <c r="E39" s="285" t="s">
        <v>316</v>
      </c>
      <c r="F39" s="283">
        <f>SUM(F17:F38)</f>
        <v>0</v>
      </c>
      <c r="G39" s="286">
        <f>SUM(G17:G37)</f>
        <v>0</v>
      </c>
      <c r="H39" s="282" t="s">
        <v>316</v>
      </c>
      <c r="I39" s="283">
        <f>SUM(I17:I38)</f>
        <v>2300</v>
      </c>
      <c r="J39" s="284">
        <f>SUM(J17:J37)</f>
        <v>0</v>
      </c>
      <c r="K39" s="287" t="s">
        <v>239</v>
      </c>
      <c r="L39" s="283">
        <f>SUM(L17:L38)</f>
        <v>0</v>
      </c>
      <c r="M39" s="286">
        <f>SUM(M17:M37)</f>
        <v>0</v>
      </c>
      <c r="N39" s="288"/>
      <c r="O39" s="283"/>
      <c r="P39" s="284"/>
      <c r="Q39" s="287" t="s">
        <v>239</v>
      </c>
      <c r="R39" s="283">
        <f>SUM(R17:R38)</f>
        <v>550</v>
      </c>
      <c r="S39" s="286">
        <f>SUM(S17:S37)</f>
        <v>0</v>
      </c>
      <c r="T39" s="2"/>
      <c r="U39" s="110"/>
      <c r="V39" s="111"/>
      <c r="W39" s="112"/>
      <c r="X39" s="110"/>
      <c r="Y39" s="111"/>
      <c r="Z39" s="112"/>
      <c r="AA39" s="110"/>
      <c r="AB39" s="111"/>
      <c r="AC39" s="112"/>
      <c r="AD39" s="113"/>
      <c r="AE39" s="111"/>
      <c r="AF39" s="112"/>
      <c r="AG39" s="114"/>
      <c r="AH39" s="111"/>
      <c r="AI39" s="112"/>
      <c r="AJ39" s="113"/>
      <c r="AK39" s="111"/>
      <c r="AL39" s="112"/>
      <c r="AM39" s="115"/>
      <c r="AN39" s="110"/>
      <c r="AO39" s="111"/>
      <c r="AP39" s="112"/>
      <c r="AQ39" s="110"/>
      <c r="AR39" s="111"/>
      <c r="AS39" s="112"/>
      <c r="AT39" s="110"/>
      <c r="AU39" s="111"/>
      <c r="AV39" s="112"/>
      <c r="AW39" s="113"/>
      <c r="AX39" s="111"/>
      <c r="AY39" s="112"/>
      <c r="AZ39" s="114"/>
      <c r="BA39" s="111"/>
      <c r="BB39" s="112"/>
      <c r="BC39" s="113"/>
      <c r="BD39" s="111"/>
      <c r="BE39" s="112"/>
      <c r="BF39" s="115"/>
      <c r="BG39" s="110"/>
      <c r="BH39" s="111"/>
      <c r="BI39" s="112"/>
      <c r="BJ39" s="110"/>
      <c r="BK39" s="111"/>
      <c r="BL39" s="112"/>
      <c r="BM39" s="110"/>
      <c r="BN39" s="111"/>
      <c r="BO39" s="112"/>
      <c r="BP39" s="113"/>
      <c r="BQ39" s="111"/>
      <c r="BR39" s="112"/>
      <c r="BS39" s="114"/>
      <c r="BT39" s="111"/>
      <c r="BU39" s="112"/>
      <c r="BV39" s="113"/>
      <c r="BW39" s="111"/>
      <c r="BX39" s="112"/>
      <c r="BY39" s="115"/>
      <c r="BZ39" s="110"/>
      <c r="CA39" s="111"/>
      <c r="CB39" s="112"/>
      <c r="CC39" s="110"/>
      <c r="CD39" s="111"/>
      <c r="CE39" s="112"/>
      <c r="CF39" s="110"/>
      <c r="CG39" s="111"/>
      <c r="CH39" s="112"/>
      <c r="CI39" s="113"/>
      <c r="CJ39" s="111"/>
      <c r="CK39" s="112"/>
      <c r="CL39" s="114"/>
      <c r="CM39" s="111"/>
      <c r="CN39" s="112"/>
      <c r="CO39" s="113"/>
      <c r="CP39" s="111"/>
      <c r="CQ39" s="112"/>
      <c r="CR39" s="115"/>
      <c r="CS39" s="110"/>
      <c r="CT39" s="111"/>
      <c r="CU39" s="112"/>
      <c r="CV39" s="110"/>
      <c r="CW39" s="111"/>
      <c r="CX39" s="112"/>
      <c r="CY39" s="110"/>
      <c r="CZ39" s="111"/>
      <c r="DA39" s="112"/>
      <c r="DB39" s="113"/>
      <c r="DC39" s="111"/>
      <c r="DD39" s="112"/>
      <c r="DE39" s="114"/>
      <c r="DF39" s="111"/>
      <c r="DG39" s="112"/>
      <c r="DH39" s="113"/>
      <c r="DI39" s="111"/>
      <c r="DJ39" s="112"/>
      <c r="DK39" s="115"/>
      <c r="DL39" s="110"/>
      <c r="DM39" s="111"/>
      <c r="DN39" s="112"/>
      <c r="DO39" s="110"/>
      <c r="DP39" s="111"/>
      <c r="DQ39" s="112"/>
      <c r="DR39" s="110"/>
      <c r="DS39" s="111"/>
      <c r="DT39" s="112"/>
      <c r="DU39" s="113"/>
      <c r="DV39" s="111"/>
      <c r="DW39" s="112"/>
      <c r="DX39" s="114"/>
      <c r="DY39" s="111"/>
      <c r="DZ39" s="112"/>
      <c r="EA39" s="113"/>
      <c r="EB39" s="111"/>
      <c r="EC39" s="112"/>
      <c r="ED39" s="115"/>
      <c r="EE39" s="110"/>
      <c r="EF39" s="111"/>
      <c r="EG39" s="112"/>
      <c r="EH39" s="110"/>
      <c r="EI39" s="111"/>
      <c r="EJ39" s="112"/>
      <c r="EK39" s="110"/>
      <c r="EL39" s="111"/>
      <c r="EM39" s="112"/>
      <c r="EN39" s="113"/>
      <c r="EO39" s="111"/>
      <c r="EP39" s="112"/>
      <c r="EQ39" s="114"/>
      <c r="ER39" s="111"/>
      <c r="ES39" s="112"/>
      <c r="ET39" s="113"/>
      <c r="EU39" s="111"/>
      <c r="EV39" s="112"/>
      <c r="EW39" s="115"/>
      <c r="EX39" s="110"/>
      <c r="EY39" s="111"/>
      <c r="EZ39" s="112"/>
      <c r="FA39" s="110"/>
      <c r="FB39" s="111"/>
      <c r="FC39" s="112"/>
      <c r="FD39" s="110"/>
      <c r="FE39" s="111"/>
      <c r="FF39" s="112"/>
      <c r="FG39" s="113"/>
      <c r="FH39" s="111"/>
      <c r="FI39" s="112"/>
      <c r="FJ39" s="114"/>
      <c r="FK39" s="111"/>
      <c r="FL39" s="112"/>
      <c r="FM39" s="113"/>
      <c r="FN39" s="111"/>
      <c r="FO39" s="112"/>
      <c r="FP39" s="115"/>
      <c r="FQ39" s="110"/>
      <c r="FR39" s="111"/>
      <c r="FS39" s="112"/>
      <c r="FT39" s="110"/>
      <c r="FU39" s="111"/>
      <c r="FV39" s="112"/>
      <c r="FW39" s="110"/>
      <c r="FX39" s="111"/>
      <c r="FY39" s="112"/>
      <c r="FZ39" s="113"/>
      <c r="GA39" s="111"/>
      <c r="GB39" s="112"/>
      <c r="GC39" s="114"/>
      <c r="GD39" s="111"/>
      <c r="GE39" s="112"/>
      <c r="GF39" s="113"/>
      <c r="GG39" s="111"/>
      <c r="GH39" s="112"/>
      <c r="GI39" s="115"/>
      <c r="GJ39" s="110"/>
      <c r="GK39" s="111"/>
      <c r="GL39" s="112"/>
      <c r="GM39" s="110"/>
      <c r="GN39" s="111"/>
      <c r="GO39" s="112"/>
      <c r="GP39" s="110"/>
      <c r="GQ39" s="111"/>
      <c r="GR39" s="112"/>
      <c r="GS39" s="113"/>
      <c r="GT39" s="111"/>
      <c r="GU39" s="112"/>
      <c r="GV39" s="114"/>
      <c r="GW39" s="111"/>
      <c r="GX39" s="112"/>
      <c r="GY39" s="113"/>
      <c r="GZ39" s="111"/>
      <c r="HA39" s="112"/>
      <c r="HB39" s="115"/>
      <c r="HC39" s="110"/>
      <c r="HD39" s="111"/>
      <c r="HE39" s="112"/>
      <c r="HF39" s="110"/>
      <c r="HG39" s="111"/>
      <c r="HH39" s="112"/>
      <c r="HI39" s="110"/>
      <c r="HJ39" s="111"/>
      <c r="HK39" s="112"/>
      <c r="HL39" s="113"/>
      <c r="HM39" s="111"/>
      <c r="HN39" s="112"/>
      <c r="HO39" s="114"/>
      <c r="HP39" s="111"/>
      <c r="HQ39" s="112"/>
      <c r="HR39" s="113"/>
      <c r="HS39" s="111"/>
      <c r="HT39" s="112"/>
      <c r="HU39" s="115"/>
      <c r="HV39" s="110"/>
      <c r="HW39" s="111"/>
      <c r="HX39" s="112"/>
      <c r="HY39" s="110"/>
      <c r="HZ39" s="111"/>
      <c r="IA39" s="112"/>
      <c r="IB39" s="110"/>
      <c r="IC39" s="111"/>
      <c r="ID39" s="112"/>
      <c r="IE39" s="113"/>
      <c r="IF39" s="111"/>
      <c r="IG39" s="112"/>
      <c r="IH39" s="114"/>
      <c r="II39" s="111"/>
      <c r="IJ39" s="112"/>
      <c r="IK39" s="113"/>
      <c r="IL39" s="111"/>
      <c r="IM39" s="112"/>
      <c r="IN39" s="115"/>
      <c r="IO39" s="110"/>
      <c r="IP39" s="111"/>
      <c r="IQ39" s="112"/>
      <c r="IR39" s="110"/>
      <c r="IS39" s="111"/>
      <c r="IT39" s="112"/>
      <c r="IU39" s="110"/>
      <c r="IV39" s="111"/>
    </row>
    <row r="40" spans="1:256" ht="18" customHeight="1" x14ac:dyDescent="0.15">
      <c r="A40" s="459" t="s">
        <v>404</v>
      </c>
      <c r="B40" s="6"/>
      <c r="C40" s="166"/>
      <c r="D40" s="196"/>
      <c r="E40" s="54"/>
      <c r="F40" s="172"/>
      <c r="G40" s="201"/>
      <c r="H40" s="11"/>
      <c r="I40" s="177"/>
      <c r="J40" s="196"/>
      <c r="K40" s="8"/>
      <c r="L40" s="166"/>
      <c r="M40" s="212"/>
      <c r="N40" s="138" t="s">
        <v>641</v>
      </c>
      <c r="O40" s="177">
        <v>250</v>
      </c>
      <c r="P40" s="221"/>
      <c r="Q40" s="8"/>
      <c r="R40" s="7"/>
      <c r="S40" s="38"/>
      <c r="T40" s="2"/>
    </row>
    <row r="41" spans="1:256" ht="18" customHeight="1" x14ac:dyDescent="0.15">
      <c r="A41" s="460"/>
      <c r="B41" s="6"/>
      <c r="C41" s="166"/>
      <c r="D41" s="196"/>
      <c r="E41" s="54"/>
      <c r="F41" s="172"/>
      <c r="G41" s="201"/>
      <c r="H41" s="11"/>
      <c r="I41" s="177"/>
      <c r="J41" s="196"/>
      <c r="K41" s="8"/>
      <c r="L41" s="166"/>
      <c r="M41" s="212"/>
      <c r="N41" s="6"/>
      <c r="O41" s="12"/>
      <c r="P41" s="9"/>
      <c r="Q41" s="8"/>
      <c r="R41" s="7"/>
      <c r="S41" s="38"/>
      <c r="T41" s="2"/>
    </row>
    <row r="42" spans="1:256" ht="18" customHeight="1" x14ac:dyDescent="0.15">
      <c r="A42" s="461" t="s">
        <v>663</v>
      </c>
      <c r="B42" s="6"/>
      <c r="C42" s="166"/>
      <c r="D42" s="196"/>
      <c r="E42" s="54"/>
      <c r="F42" s="172"/>
      <c r="G42" s="201"/>
      <c r="H42" s="11"/>
      <c r="I42" s="177"/>
      <c r="J42" s="196"/>
      <c r="K42" s="8"/>
      <c r="L42" s="166"/>
      <c r="M42" s="212"/>
      <c r="N42" s="6"/>
      <c r="O42" s="12"/>
      <c r="P42" s="9"/>
      <c r="Q42" s="8"/>
      <c r="R42" s="7"/>
      <c r="S42" s="38"/>
      <c r="T42" s="2"/>
    </row>
    <row r="43" spans="1:256" ht="18" customHeight="1" thickBot="1" x14ac:dyDescent="0.2">
      <c r="A43" s="462"/>
      <c r="B43" s="6"/>
      <c r="C43" s="166"/>
      <c r="D43" s="175"/>
      <c r="E43" s="53"/>
      <c r="F43" s="172"/>
      <c r="G43" s="202"/>
      <c r="H43" s="11"/>
      <c r="I43" s="177"/>
      <c r="J43" s="196"/>
      <c r="K43" s="8"/>
      <c r="L43" s="166"/>
      <c r="M43" s="212"/>
      <c r="N43" s="6"/>
      <c r="O43" s="12"/>
      <c r="P43" s="9"/>
      <c r="Q43" s="8"/>
      <c r="R43" s="7"/>
      <c r="S43" s="38"/>
      <c r="T43" s="2"/>
    </row>
    <row r="44" spans="1:256" s="109" customFormat="1" ht="18" customHeight="1" thickTop="1" x14ac:dyDescent="0.15">
      <c r="A44" s="289">
        <f>SUM(C44+F44+I44+L44+O44+R44)</f>
        <v>36300</v>
      </c>
      <c r="B44" s="290" t="s">
        <v>95</v>
      </c>
      <c r="C44" s="291">
        <f>SUM(C39,C16)</f>
        <v>25700</v>
      </c>
      <c r="D44" s="292">
        <f>SUM(D39,D16)</f>
        <v>0</v>
      </c>
      <c r="E44" s="293" t="s">
        <v>316</v>
      </c>
      <c r="F44" s="291">
        <f>SUM(F39,F16)</f>
        <v>2000</v>
      </c>
      <c r="G44" s="294">
        <f>SUM(G39,G16)</f>
        <v>0</v>
      </c>
      <c r="H44" s="290" t="s">
        <v>316</v>
      </c>
      <c r="I44" s="291">
        <f>SUM(I39,I16)</f>
        <v>6900</v>
      </c>
      <c r="J44" s="292">
        <f>SUM(J39,J16)</f>
        <v>0</v>
      </c>
      <c r="K44" s="295" t="s">
        <v>239</v>
      </c>
      <c r="L44" s="291">
        <f>SUM(L39,L16)</f>
        <v>0</v>
      </c>
      <c r="M44" s="294">
        <f>SUM(M39,M16)</f>
        <v>0</v>
      </c>
      <c r="N44" s="296" t="s">
        <v>239</v>
      </c>
      <c r="O44" s="291">
        <f>SUM(O40:O43)</f>
        <v>250</v>
      </c>
      <c r="P44" s="292">
        <f>SUM(P40:P43)</f>
        <v>0</v>
      </c>
      <c r="Q44" s="295" t="s">
        <v>239</v>
      </c>
      <c r="R44" s="291">
        <f>SUM(R39,R16)</f>
        <v>1450</v>
      </c>
      <c r="S44" s="294">
        <f>SUM(S39,S16)</f>
        <v>0</v>
      </c>
      <c r="T44" s="26"/>
      <c r="U44" s="110"/>
      <c r="V44" s="111"/>
      <c r="W44" s="112"/>
      <c r="X44" s="110"/>
      <c r="Y44" s="111"/>
      <c r="Z44" s="112"/>
      <c r="AA44" s="110"/>
      <c r="AB44" s="111"/>
      <c r="AC44" s="112"/>
      <c r="AD44" s="113"/>
      <c r="AE44" s="111"/>
      <c r="AF44" s="112"/>
      <c r="AG44" s="114"/>
      <c r="AH44" s="111"/>
      <c r="AI44" s="112"/>
      <c r="AJ44" s="113"/>
      <c r="AK44" s="111"/>
      <c r="AL44" s="112"/>
      <c r="AM44" s="115"/>
      <c r="AN44" s="110"/>
      <c r="AO44" s="111"/>
      <c r="AP44" s="112"/>
      <c r="AQ44" s="110"/>
      <c r="AR44" s="111"/>
      <c r="AS44" s="112"/>
      <c r="AT44" s="110"/>
      <c r="AU44" s="111"/>
      <c r="AV44" s="112"/>
      <c r="AW44" s="113"/>
      <c r="AX44" s="111"/>
      <c r="AY44" s="112"/>
      <c r="AZ44" s="114"/>
      <c r="BA44" s="111"/>
      <c r="BB44" s="112"/>
      <c r="BC44" s="113"/>
      <c r="BD44" s="111"/>
      <c r="BE44" s="112"/>
      <c r="BF44" s="115"/>
      <c r="BG44" s="110"/>
      <c r="BH44" s="111"/>
      <c r="BI44" s="112"/>
      <c r="BJ44" s="110"/>
      <c r="BK44" s="111"/>
      <c r="BL44" s="112"/>
      <c r="BM44" s="110"/>
      <c r="BN44" s="111"/>
      <c r="BO44" s="112"/>
      <c r="BP44" s="113"/>
      <c r="BQ44" s="111"/>
      <c r="BR44" s="112"/>
      <c r="BS44" s="114"/>
      <c r="BT44" s="111"/>
      <c r="BU44" s="112"/>
      <c r="BV44" s="113"/>
      <c r="BW44" s="111"/>
      <c r="BX44" s="112"/>
      <c r="BY44" s="115"/>
      <c r="BZ44" s="110"/>
      <c r="CA44" s="111"/>
      <c r="CB44" s="112"/>
      <c r="CC44" s="110"/>
      <c r="CD44" s="111"/>
      <c r="CE44" s="112"/>
      <c r="CF44" s="110"/>
      <c r="CG44" s="111"/>
      <c r="CH44" s="112"/>
      <c r="CI44" s="113"/>
      <c r="CJ44" s="111"/>
      <c r="CK44" s="112"/>
      <c r="CL44" s="114"/>
      <c r="CM44" s="111"/>
      <c r="CN44" s="112"/>
      <c r="CO44" s="113"/>
      <c r="CP44" s="111"/>
      <c r="CQ44" s="112"/>
      <c r="CR44" s="115"/>
      <c r="CS44" s="110"/>
      <c r="CT44" s="111"/>
      <c r="CU44" s="112"/>
      <c r="CV44" s="110"/>
      <c r="CW44" s="111"/>
      <c r="CX44" s="112"/>
      <c r="CY44" s="110"/>
      <c r="CZ44" s="111"/>
      <c r="DA44" s="112"/>
      <c r="DB44" s="113"/>
      <c r="DC44" s="111"/>
      <c r="DD44" s="112"/>
      <c r="DE44" s="114"/>
      <c r="DF44" s="111"/>
      <c r="DG44" s="112"/>
      <c r="DH44" s="113"/>
      <c r="DI44" s="111"/>
      <c r="DJ44" s="112"/>
      <c r="DK44" s="115"/>
      <c r="DL44" s="110"/>
      <c r="DM44" s="111"/>
      <c r="DN44" s="112"/>
      <c r="DO44" s="110"/>
      <c r="DP44" s="111"/>
      <c r="DQ44" s="112"/>
      <c r="DR44" s="110"/>
      <c r="DS44" s="111"/>
      <c r="DT44" s="112"/>
      <c r="DU44" s="113"/>
      <c r="DV44" s="111"/>
      <c r="DW44" s="112"/>
      <c r="DX44" s="114"/>
      <c r="DY44" s="111"/>
      <c r="DZ44" s="112"/>
      <c r="EA44" s="113"/>
      <c r="EB44" s="111"/>
      <c r="EC44" s="112"/>
      <c r="ED44" s="115"/>
      <c r="EE44" s="110"/>
      <c r="EF44" s="111"/>
      <c r="EG44" s="112"/>
      <c r="EH44" s="110"/>
      <c r="EI44" s="111"/>
      <c r="EJ44" s="112"/>
      <c r="EK44" s="110"/>
      <c r="EL44" s="111"/>
      <c r="EM44" s="112"/>
      <c r="EN44" s="113"/>
      <c r="EO44" s="111"/>
      <c r="EP44" s="112"/>
      <c r="EQ44" s="114"/>
      <c r="ER44" s="111"/>
      <c r="ES44" s="112"/>
      <c r="ET44" s="113"/>
      <c r="EU44" s="111"/>
      <c r="EV44" s="112"/>
      <c r="EW44" s="115"/>
      <c r="EX44" s="110"/>
      <c r="EY44" s="111"/>
      <c r="EZ44" s="112"/>
      <c r="FA44" s="110"/>
      <c r="FB44" s="111"/>
      <c r="FC44" s="112"/>
      <c r="FD44" s="110"/>
      <c r="FE44" s="111"/>
      <c r="FF44" s="112"/>
      <c r="FG44" s="113"/>
      <c r="FH44" s="111"/>
      <c r="FI44" s="112"/>
      <c r="FJ44" s="114"/>
      <c r="FK44" s="111"/>
      <c r="FL44" s="112"/>
      <c r="FM44" s="113"/>
      <c r="FN44" s="111"/>
      <c r="FO44" s="112"/>
      <c r="FP44" s="115"/>
      <c r="FQ44" s="110"/>
      <c r="FR44" s="111"/>
      <c r="FS44" s="112"/>
      <c r="FT44" s="110"/>
      <c r="FU44" s="111"/>
      <c r="FV44" s="112"/>
      <c r="FW44" s="110"/>
      <c r="FX44" s="111"/>
      <c r="FY44" s="112"/>
      <c r="FZ44" s="113"/>
      <c r="GA44" s="111"/>
      <c r="GB44" s="112"/>
      <c r="GC44" s="114"/>
      <c r="GD44" s="111"/>
      <c r="GE44" s="112"/>
      <c r="GF44" s="113"/>
      <c r="GG44" s="111"/>
      <c r="GH44" s="112"/>
      <c r="GI44" s="115"/>
      <c r="GJ44" s="110"/>
      <c r="GK44" s="111"/>
      <c r="GL44" s="112"/>
      <c r="GM44" s="110"/>
      <c r="GN44" s="111"/>
      <c r="GO44" s="112"/>
      <c r="GP44" s="110"/>
      <c r="GQ44" s="111"/>
      <c r="GR44" s="112"/>
      <c r="GS44" s="113"/>
      <c r="GT44" s="111"/>
      <c r="GU44" s="112"/>
      <c r="GV44" s="114"/>
      <c r="GW44" s="111"/>
      <c r="GX44" s="112"/>
      <c r="GY44" s="113"/>
      <c r="GZ44" s="111"/>
      <c r="HA44" s="112"/>
      <c r="HB44" s="115"/>
      <c r="HC44" s="110"/>
      <c r="HD44" s="111"/>
      <c r="HE44" s="112"/>
      <c r="HF44" s="110"/>
      <c r="HG44" s="111"/>
      <c r="HH44" s="112"/>
      <c r="HI44" s="110"/>
      <c r="HJ44" s="111"/>
      <c r="HK44" s="112"/>
      <c r="HL44" s="113"/>
      <c r="HM44" s="111"/>
      <c r="HN44" s="112"/>
      <c r="HO44" s="114"/>
      <c r="HP44" s="111"/>
      <c r="HQ44" s="112"/>
      <c r="HR44" s="113"/>
      <c r="HS44" s="111"/>
      <c r="HT44" s="112"/>
      <c r="HU44" s="115"/>
      <c r="HV44" s="110"/>
      <c r="HW44" s="111"/>
      <c r="HX44" s="112"/>
      <c r="HY44" s="110"/>
      <c r="HZ44" s="111"/>
      <c r="IA44" s="112"/>
      <c r="IB44" s="110"/>
      <c r="IC44" s="111"/>
      <c r="ID44" s="112"/>
      <c r="IE44" s="113"/>
      <c r="IF44" s="111"/>
      <c r="IG44" s="112"/>
      <c r="IH44" s="114"/>
      <c r="II44" s="111"/>
      <c r="IJ44" s="112"/>
      <c r="IK44" s="113"/>
      <c r="IL44" s="111"/>
      <c r="IM44" s="112"/>
      <c r="IN44" s="115"/>
      <c r="IO44" s="110"/>
      <c r="IP44" s="111"/>
      <c r="IQ44" s="112"/>
      <c r="IR44" s="110"/>
      <c r="IS44" s="111"/>
      <c r="IT44" s="112"/>
      <c r="IU44" s="110"/>
      <c r="IV44" s="111"/>
    </row>
    <row r="45" spans="1:256" ht="18" customHeight="1" x14ac:dyDescent="0.15">
      <c r="A45" s="2"/>
      <c r="B45" s="2"/>
      <c r="C45" s="2"/>
      <c r="D45" s="2"/>
      <c r="E45" s="2"/>
      <c r="F45" s="2"/>
      <c r="G45" s="2"/>
      <c r="H45" s="2"/>
      <c r="I45" s="2"/>
      <c r="J45" s="2"/>
      <c r="K45" s="2"/>
      <c r="L45" s="2"/>
      <c r="M45" s="2"/>
      <c r="N45" s="2"/>
      <c r="O45" s="2"/>
      <c r="P45" s="2"/>
      <c r="Q45" s="2"/>
      <c r="R45" s="2"/>
      <c r="S45" s="323" t="str">
        <f>市郡別!T42</f>
        <v>2024年6月現在</v>
      </c>
      <c r="T45" s="2"/>
    </row>
    <row r="46" spans="1:256" ht="18" customHeight="1" x14ac:dyDescent="0.15">
      <c r="A46" s="2"/>
      <c r="B46" s="2"/>
      <c r="C46" s="2"/>
      <c r="D46" s="259">
        <f>COUNTA(D7:D15,D17:D38,G17:G38,M7:M15,M18)</f>
        <v>0</v>
      </c>
      <c r="E46" s="2"/>
      <c r="F46" s="2"/>
      <c r="G46" s="2"/>
      <c r="H46" s="2"/>
      <c r="I46" s="2"/>
      <c r="J46" s="2"/>
      <c r="K46" s="2"/>
      <c r="L46" s="2"/>
      <c r="M46" s="2"/>
      <c r="N46" s="2"/>
      <c r="O46" s="2"/>
      <c r="P46" s="2"/>
      <c r="Q46" s="2"/>
      <c r="R46" s="2"/>
      <c r="S46" s="2"/>
      <c r="T46" s="2"/>
    </row>
    <row r="47" spans="1:256" ht="18" customHeight="1" x14ac:dyDescent="0.15">
      <c r="A47" s="2"/>
      <c r="B47" s="2"/>
      <c r="C47" s="2"/>
      <c r="D47" s="2"/>
      <c r="E47" s="2"/>
      <c r="F47" s="2"/>
      <c r="G47" s="2"/>
      <c r="H47" s="2"/>
      <c r="I47" s="2"/>
      <c r="J47" s="2"/>
      <c r="K47" s="2"/>
      <c r="L47" s="2"/>
      <c r="M47" s="2"/>
      <c r="N47" s="2"/>
      <c r="O47" s="2"/>
      <c r="P47" s="2"/>
      <c r="Q47" s="2"/>
      <c r="R47" s="2"/>
      <c r="S47" s="2"/>
      <c r="T47" s="2"/>
    </row>
    <row r="48" spans="1:256" ht="15" customHeight="1" x14ac:dyDescent="0.15">
      <c r="A48" s="2"/>
      <c r="B48" s="2"/>
      <c r="C48" s="2"/>
      <c r="D48" s="2"/>
      <c r="E48" s="2"/>
      <c r="F48" s="2"/>
      <c r="G48" s="2"/>
      <c r="H48" s="2"/>
      <c r="I48" s="2"/>
      <c r="J48" s="2"/>
      <c r="K48" s="2"/>
      <c r="L48" s="2"/>
      <c r="M48" s="2"/>
      <c r="N48" s="2"/>
      <c r="O48" s="2"/>
      <c r="P48" s="2"/>
      <c r="Q48" s="2"/>
      <c r="R48" s="2"/>
      <c r="S48" s="2"/>
      <c r="T48" s="2"/>
    </row>
    <row r="49" spans="20:20" ht="15" customHeight="1" x14ac:dyDescent="0.15">
      <c r="T49" s="2"/>
    </row>
    <row r="50" spans="20:20" ht="15" customHeight="1" x14ac:dyDescent="0.15">
      <c r="T50" s="2"/>
    </row>
    <row r="51" spans="20:20" ht="15" customHeight="1" x14ac:dyDescent="0.15"/>
    <row r="52" spans="20:20" ht="15" customHeight="1" x14ac:dyDescent="0.15"/>
    <row r="53" spans="20:20" ht="15" customHeight="1" x14ac:dyDescent="0.15"/>
    <row r="54" spans="20:20" ht="15" customHeight="1" x14ac:dyDescent="0.15"/>
    <row r="55" spans="20:20" ht="15" customHeight="1" x14ac:dyDescent="0.15"/>
    <row r="56" spans="20:20" ht="15" customHeight="1" x14ac:dyDescent="0.15"/>
    <row r="57" spans="20:20" ht="15" customHeight="1" x14ac:dyDescent="0.15"/>
    <row r="58" spans="20:20" ht="15" customHeight="1" x14ac:dyDescent="0.15"/>
    <row r="59" spans="20:20" ht="15" customHeight="1" x14ac:dyDescent="0.15"/>
    <row r="60" spans="20:20" ht="15" customHeight="1" x14ac:dyDescent="0.15"/>
    <row r="61" spans="20:20" ht="15" customHeight="1" x14ac:dyDescent="0.15"/>
    <row r="62" spans="20:20" ht="15" customHeight="1" x14ac:dyDescent="0.15"/>
    <row r="63" spans="20:20" ht="15" customHeight="1" x14ac:dyDescent="0.15"/>
    <row r="64" spans="20:20"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sheetData>
  <sheetProtection algorithmName="SHA-512" hashValue="71lKiiXxeeXhrm79QQWmuUJW60a3wsF00Iy40gsGWbuNVFx81SMAtMWE150Qen1QGuuQBzUiuskGFGnSKoCZ/A==" saltValue="HJlxR0i6bjCcrAHUfjXIow==" spinCount="100000" sheet="1" selectLockedCells="1"/>
  <mergeCells count="26">
    <mergeCell ref="A40:A41"/>
    <mergeCell ref="A42:A43"/>
    <mergeCell ref="P1:S1"/>
    <mergeCell ref="E2:G2"/>
    <mergeCell ref="A30:A36"/>
    <mergeCell ref="A37:A38"/>
    <mergeCell ref="A17:A27"/>
    <mergeCell ref="A28:A29"/>
    <mergeCell ref="N4:P4"/>
    <mergeCell ref="E4:G4"/>
    <mergeCell ref="A1:D1"/>
    <mergeCell ref="A2:D2"/>
    <mergeCell ref="K1:O1"/>
    <mergeCell ref="K2:O2"/>
    <mergeCell ref="E1:I1"/>
    <mergeCell ref="H2:I2"/>
    <mergeCell ref="A7:A12"/>
    <mergeCell ref="A13:A15"/>
    <mergeCell ref="N30:P30"/>
    <mergeCell ref="N32:P34"/>
    <mergeCell ref="P2:S2"/>
    <mergeCell ref="A4:A5"/>
    <mergeCell ref="Q4:S4"/>
    <mergeCell ref="B4:D4"/>
    <mergeCell ref="K4:M4"/>
    <mergeCell ref="H4:J4"/>
  </mergeCells>
  <phoneticPr fontId="3"/>
  <dataValidations count="2">
    <dataValidation type="decimal" operator="lessThanOrEqual" allowBlank="1" showInputMessage="1" showErrorMessage="1" error="部数を超えています" sqref="G7 P7:P16 G16:G18 G10 M18 G29 J7:J18 M7:M16 P40 D7:D43 S7:S30" xr:uid="{00000000-0002-0000-0300-000000000000}">
      <formula1>C7</formula1>
    </dataValidation>
    <dataValidation type="decimal" operator="lessThanOrEqual" allowBlank="1" showInputMessage="1" showErrorMessage="1" error="部数を超えています" sqref="G8:G9 G11:G15" xr:uid="{00000000-0002-0000-03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8" orientation="landscape" r:id="rId1"/>
  <headerFooter alignWithMargins="0">
    <oddHeader>&amp;C&amp;"ＭＳ Ｐゴシック,太字"岡 山 県　折 込 部 数 表</oddHeader>
    <oddFooter>&amp;R&amp;8株式会社 読宣WEST岡山支社TEL086(259)2555　FAX086(259)2552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77</vt:i4>
      </vt:variant>
    </vt:vector>
  </HeadingPairs>
  <TitlesOfParts>
    <vt:vector size="93" baseType="lpstr">
      <vt:lpstr>表紙</vt:lpstr>
      <vt:lpstr>地図</vt:lpstr>
      <vt:lpstr>新聞広告基準</vt:lpstr>
      <vt:lpstr>お申し込みと納品につきまして</vt:lpstr>
      <vt:lpstr>搬入カレンダー</vt:lpstr>
      <vt:lpstr>市郡別</vt:lpstr>
      <vt:lpstr>岡山1</vt:lpstr>
      <vt:lpstr>岡山2</vt:lpstr>
      <vt:lpstr>岡山3・玉野</vt:lpstr>
      <vt:lpstr>赤磐・瀬戸内・備前・和気</vt:lpstr>
      <vt:lpstr>倉敷1</vt:lpstr>
      <vt:lpstr>倉敷2・小田</vt:lpstr>
      <vt:lpstr>総社・笠岡・井原・浅口</vt:lpstr>
      <vt:lpstr>高梁・加賀・新見</vt:lpstr>
      <vt:lpstr>津山・勝田・久米</vt:lpstr>
      <vt:lpstr>真庭・苫田・美作</vt:lpstr>
      <vt:lpstr>お申し込みと納品につきまして!Print_Area</vt:lpstr>
      <vt:lpstr>岡山1!Print_Area</vt:lpstr>
      <vt:lpstr>岡山2!Print_Area</vt:lpstr>
      <vt:lpstr>岡山3・玉野!Print_Area</vt:lpstr>
      <vt:lpstr>高梁・加賀・新見!Print_Area</vt:lpstr>
      <vt:lpstr>市郡別!Print_Area</vt:lpstr>
      <vt:lpstr>新聞広告基準!Print_Area</vt:lpstr>
      <vt:lpstr>真庭・苫田・美作!Print_Area</vt:lpstr>
      <vt:lpstr>赤磐・瀬戸内・備前・和気!Print_Area</vt:lpstr>
      <vt:lpstr>倉敷1!Print_Area</vt:lpstr>
      <vt:lpstr>倉敷2・小田!Print_Area</vt:lpstr>
      <vt:lpstr>総社・笠岡・井原・浅口!Print_Area</vt:lpstr>
      <vt:lpstr>地図!Print_Area</vt:lpstr>
      <vt:lpstr>津山・勝田・久米!Print_Area</vt:lpstr>
      <vt:lpstr>搬入カレンダー!Print_Area</vt:lpstr>
      <vt:lpstr>表紙!Print_Area</vt:lpstr>
      <vt:lpstr>市郡別!サイズ2</vt:lpstr>
      <vt:lpstr>岡山2!サイズ3</vt:lpstr>
      <vt:lpstr>岡山3・玉野!サイズ3</vt:lpstr>
      <vt:lpstr>高梁・加賀・新見!サイズ3</vt:lpstr>
      <vt:lpstr>真庭・苫田・美作!サイズ3</vt:lpstr>
      <vt:lpstr>赤磐・瀬戸内・備前・和気!サイズ3</vt:lpstr>
      <vt:lpstr>倉敷1!サイズ3</vt:lpstr>
      <vt:lpstr>倉敷2・小田!サイズ3</vt:lpstr>
      <vt:lpstr>総社・笠岡・井原・浅口!サイズ3</vt:lpstr>
      <vt:lpstr>津山・勝田・久米!サイズ3</vt:lpstr>
      <vt:lpstr>サイズ3</vt:lpstr>
      <vt:lpstr>岡山2!タイトル等3</vt:lpstr>
      <vt:lpstr>岡山3・玉野!タイトル等3</vt:lpstr>
      <vt:lpstr>高梁・加賀・新見!タイトル等3</vt:lpstr>
      <vt:lpstr>真庭・苫田・美作!タイトル等3</vt:lpstr>
      <vt:lpstr>赤磐・瀬戸内・備前・和気!タイトル等3</vt:lpstr>
      <vt:lpstr>倉敷1!タイトル等3</vt:lpstr>
      <vt:lpstr>倉敷2・小田!タイトル等3</vt:lpstr>
      <vt:lpstr>総社・笠岡・井原・浅口!タイトル等3</vt:lpstr>
      <vt:lpstr>津山・勝田・久米!タイトル等3</vt:lpstr>
      <vt:lpstr>タイトル等3</vt:lpstr>
      <vt:lpstr>岡山2!広告主名3</vt:lpstr>
      <vt:lpstr>岡山3・玉野!広告主名3</vt:lpstr>
      <vt:lpstr>高梁・加賀・新見!広告主名3</vt:lpstr>
      <vt:lpstr>真庭・苫田・美作!広告主名3</vt:lpstr>
      <vt:lpstr>赤磐・瀬戸内・備前・和気!広告主名3</vt:lpstr>
      <vt:lpstr>倉敷1!広告主名3</vt:lpstr>
      <vt:lpstr>倉敷2・小田!広告主名3</vt:lpstr>
      <vt:lpstr>総社・笠岡・井原・浅口!広告主名3</vt:lpstr>
      <vt:lpstr>津山・勝田・久米!広告主名3</vt:lpstr>
      <vt:lpstr>広告主名3</vt:lpstr>
      <vt:lpstr>岡山2!申込者名3</vt:lpstr>
      <vt:lpstr>岡山3・玉野!申込者名3</vt:lpstr>
      <vt:lpstr>高梁・加賀・新見!申込者名3</vt:lpstr>
      <vt:lpstr>真庭・苫田・美作!申込者名3</vt:lpstr>
      <vt:lpstr>赤磐・瀬戸内・備前・和気!申込者名3</vt:lpstr>
      <vt:lpstr>倉敷1!申込者名3</vt:lpstr>
      <vt:lpstr>倉敷2・小田!申込者名3</vt:lpstr>
      <vt:lpstr>総社・笠岡・井原・浅口!申込者名3</vt:lpstr>
      <vt:lpstr>津山・勝田・久米!申込者名3</vt:lpstr>
      <vt:lpstr>申込者名3</vt:lpstr>
      <vt:lpstr>岡山2!折込指定日3</vt:lpstr>
      <vt:lpstr>岡山3・玉野!折込指定日3</vt:lpstr>
      <vt:lpstr>高梁・加賀・新見!折込指定日3</vt:lpstr>
      <vt:lpstr>真庭・苫田・美作!折込指定日3</vt:lpstr>
      <vt:lpstr>赤磐・瀬戸内・備前・和気!折込指定日3</vt:lpstr>
      <vt:lpstr>倉敷1!折込指定日3</vt:lpstr>
      <vt:lpstr>倉敷2・小田!折込指定日3</vt:lpstr>
      <vt:lpstr>総社・笠岡・井原・浅口!折込指定日3</vt:lpstr>
      <vt:lpstr>津山・勝田・久米!折込指定日3</vt:lpstr>
      <vt:lpstr>折込指定日3</vt:lpstr>
      <vt:lpstr>岡山2!折込総数3</vt:lpstr>
      <vt:lpstr>岡山3・玉野!折込総数3</vt:lpstr>
      <vt:lpstr>高梁・加賀・新見!折込総数3</vt:lpstr>
      <vt:lpstr>真庭・苫田・美作!折込総数3</vt:lpstr>
      <vt:lpstr>赤磐・瀬戸内・備前・和気!折込総数3</vt:lpstr>
      <vt:lpstr>倉敷1!折込総数3</vt:lpstr>
      <vt:lpstr>倉敷2・小田!折込総数3</vt:lpstr>
      <vt:lpstr>総社・笠岡・井原・浅口!折込総数3</vt:lpstr>
      <vt:lpstr>津山・勝田・久米!折込総数3</vt:lpstr>
      <vt:lpstr>折込総数3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WS112</dc:creator>
  <cp:lastModifiedBy>YOKCLT44user</cp:lastModifiedBy>
  <cp:lastPrinted>2024-05-20T08:24:06Z</cp:lastPrinted>
  <dcterms:created xsi:type="dcterms:W3CDTF">2008-03-31T02:26:50Z</dcterms:created>
  <dcterms:modified xsi:type="dcterms:W3CDTF">2024-06-04T08:15:41Z</dcterms:modified>
</cp:coreProperties>
</file>