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ローカル\自社HP_更新\部数表\広島\"/>
    </mc:Choice>
  </mc:AlternateContent>
  <xr:revisionPtr revIDLastSave="0" documentId="8_{141F74A3-39EE-47C1-AEDC-A5402352F881}" xr6:coauthVersionLast="47" xr6:coauthVersionMax="47" xr10:uidLastSave="{00000000-0000-0000-0000-000000000000}"/>
  <bookViews>
    <workbookView xWindow="-19320" yWindow="-120" windowWidth="19440" windowHeight="15000" tabRatio="865" firstSheet="3" activeTab="4" xr2:uid="{D275DA38-6B99-407E-B1D7-66B12D902EE7}"/>
  </bookViews>
  <sheets>
    <sheet name="枚数集計" sheetId="1" state="veryHidden" r:id="rId1"/>
    <sheet name="案内" sheetId="2" r:id="rId2"/>
    <sheet name="料金表" sheetId="3" r:id="rId3"/>
    <sheet name="表記説明" sheetId="4" r:id="rId4"/>
    <sheet name="最初に入力" sheetId="5" r:id="rId5"/>
    <sheet name="集計" sheetId="29" state="hidden" r:id="rId6"/>
    <sheet name="地区別枚数" sheetId="6" r:id="rId7"/>
    <sheet name="中国朝刊" sheetId="7" r:id="rId8"/>
    <sheet name="広島市中区・南区" sheetId="8" r:id="rId9"/>
    <sheet name="広島市東区・安芸区・安芸郡" sheetId="9" r:id="rId10"/>
    <sheet name="広島市安佐南区・安佐北区" sheetId="10" r:id="rId11"/>
    <sheet name="広島市西区・佐伯区" sheetId="12" r:id="rId12"/>
    <sheet name="廿日市市・大竹市" sheetId="13" r:id="rId13"/>
    <sheet name="岩国市" sheetId="14" r:id="rId14"/>
    <sheet name="呉市" sheetId="15" r:id="rId15"/>
    <sheet name="江田島市" sheetId="16" r:id="rId16"/>
    <sheet name="東広島市・竹原市" sheetId="17" r:id="rId17"/>
    <sheet name="山県郡・安芸高田市" sheetId="18" r:id="rId18"/>
    <sheet name="島根県" sheetId="30" r:id="rId19"/>
    <sheet name="三次市・庄原市" sheetId="20" r:id="rId20"/>
    <sheet name="三原市" sheetId="23" r:id="rId21"/>
    <sheet name="尾道市" sheetId="24" r:id="rId22"/>
    <sheet name="神石郡" sheetId="25" r:id="rId23"/>
    <sheet name="福山市" sheetId="26" r:id="rId24"/>
    <sheet name="搬入先一覧" sheetId="28" r:id="rId25"/>
  </sheets>
  <definedNames>
    <definedName name="_005_折込広告申込書">最初に入力!$B$1</definedName>
    <definedName name="_111_広島市中区">広島市中区・南区!$B$5</definedName>
    <definedName name="_112_広島市南区">広島市中区・南区!$B$18</definedName>
    <definedName name="_121_広島市東区・安芸郡府中町">広島市東区・安芸区・安芸郡!$B$5</definedName>
    <definedName name="_122_広島市安芸区・安芸郡">広島市東区・安芸区・安芸郡!$B$22</definedName>
    <definedName name="_131_広島市安佐南区">広島市安佐南区・安佐北区!$B$5</definedName>
    <definedName name="_132_広島市安佐北区">#REF!</definedName>
    <definedName name="_141_広島市西区">広島市西区・佐伯区!$B$5</definedName>
    <definedName name="_142_広島市佐伯区">広島市西区・佐伯区!$B$21</definedName>
    <definedName name="_151_廿日市市">廿日市市・大竹市!$B$5</definedName>
    <definedName name="_152_大竹市">廿日市市・大竹市!$B$21</definedName>
    <definedName name="_161_岩国市">岩国市!$B$5</definedName>
    <definedName name="_162_鹿足郡吉賀町">岩国市!$B$32</definedName>
    <definedName name="_171_呉市">呉市!$B$5</definedName>
    <definedName name="_181_江田島市">江田島市!$B$5</definedName>
    <definedName name="_191_東広島市">東広島市・竹原市!$B$5</definedName>
    <definedName name="_201_山県郡" localSheetId="18">島根県!#REF!</definedName>
    <definedName name="_201_山県郡">山県郡・安芸高田市!$B$5</definedName>
    <definedName name="_211_安芸高田市">#REF!</definedName>
    <definedName name="_221_三次市">三次市・庄原市!$B$5</definedName>
    <definedName name="_222_島根県飯石郡飯南町">三次市・庄原市!#REF!</definedName>
    <definedName name="_231_庄原市">#REF!</definedName>
    <definedName name="_241_竹原市">#REF!</definedName>
    <definedName name="_242_豊田郡大崎上島町">#REF!</definedName>
    <definedName name="_251_三原市・世羅郡世羅町">三原市!$B$5</definedName>
    <definedName name="_261_尾道市">尾道市!$B$5</definedName>
    <definedName name="_262_愛媛県越智郡上島町">尾道市!$B$27</definedName>
    <definedName name="_271_神石郡">神石郡!$B$4</definedName>
    <definedName name="_272_岡山県井原市">神石郡!$B$14</definedName>
    <definedName name="_273_岡山県笠岡市">神石郡!$B$28</definedName>
    <definedName name="_281_福山市・府中市１">福山市!$B$5</definedName>
    <definedName name="_291_福山市・府中市２">#REF!</definedName>
    <definedName name="_xlnm.Print_Area" localSheetId="10">広島市安佐南区・安佐北区!$A$1:$S$51</definedName>
    <definedName name="_xlnm.Print_Area" localSheetId="8">広島市中区・南区!$A$1:$S$36</definedName>
    <definedName name="_xlnm.Print_Area" localSheetId="9">広島市東区・安芸区・安芸郡!$A$1:$S$38</definedName>
    <definedName name="_xlnm.Print_Area" localSheetId="20">三原市!$A$1:$S$31</definedName>
    <definedName name="_xlnm.Print_Area" localSheetId="22">神石郡!$A$1:$S$43</definedName>
    <definedName name="_xlnm.Print_Area" localSheetId="6">地区別枚数!$A$1:$S$46</definedName>
    <definedName name="_xlnm.Print_Area" localSheetId="7">中国朝刊!$A$1:$S$44</definedName>
    <definedName name="_xlnm.Print_Area" localSheetId="23">福山市!$A$1:$S$46</definedName>
  </definedNames>
  <calcPr calcId="181029"/>
</workbook>
</file>

<file path=xl/calcChain.xml><?xml version="1.0" encoding="utf-8"?>
<calcChain xmlns="http://schemas.openxmlformats.org/spreadsheetml/2006/main">
  <c r="AB27" i="15" l="1"/>
  <c r="F18" i="29"/>
  <c r="F17" i="29"/>
  <c r="AF13" i="15"/>
  <c r="AB29" i="15"/>
  <c r="AB28" i="15"/>
  <c r="C17" i="29"/>
  <c r="AB32" i="15"/>
  <c r="AB31" i="15"/>
  <c r="AB30" i="15"/>
  <c r="AB26" i="15"/>
  <c r="AB25" i="15"/>
  <c r="AB24" i="15"/>
  <c r="AB23" i="15"/>
  <c r="AB22" i="15"/>
  <c r="AB21" i="15"/>
  <c r="AB20" i="15"/>
  <c r="AB19" i="15"/>
  <c r="AB18" i="15"/>
  <c r="AB17" i="15"/>
  <c r="C10" i="29"/>
  <c r="C9" i="29"/>
  <c r="O26" i="29"/>
  <c r="O25" i="29"/>
  <c r="O24" i="29"/>
  <c r="O23" i="29"/>
  <c r="O22" i="29"/>
  <c r="O21" i="29"/>
  <c r="O20" i="29"/>
  <c r="O19" i="29"/>
  <c r="O18" i="29"/>
  <c r="O17" i="29"/>
  <c r="O16" i="29"/>
  <c r="O15" i="29"/>
  <c r="O14" i="29"/>
  <c r="O13" i="29"/>
  <c r="O12" i="29"/>
  <c r="O11" i="29"/>
  <c r="O10" i="29"/>
  <c r="O9" i="29"/>
  <c r="O8" i="29"/>
  <c r="O7" i="29"/>
  <c r="O6" i="29"/>
  <c r="O5" i="29"/>
  <c r="O4" i="29"/>
  <c r="D13" i="29"/>
  <c r="G14" i="6"/>
  <c r="AF9" i="25"/>
  <c r="E7" i="29"/>
  <c r="D15" i="7"/>
  <c r="D37" i="7"/>
  <c r="O43" i="6"/>
  <c r="O42" i="6"/>
  <c r="S41" i="6"/>
  <c r="S44" i="6"/>
  <c r="Q41" i="6"/>
  <c r="C41" i="6"/>
  <c r="S40" i="6"/>
  <c r="C40" i="6"/>
  <c r="S39" i="6"/>
  <c r="Q39" i="6"/>
  <c r="C39" i="6"/>
  <c r="S38" i="6"/>
  <c r="S37" i="6"/>
  <c r="O37" i="6"/>
  <c r="R31" i="6"/>
  <c r="O31" i="6"/>
  <c r="L31" i="6"/>
  <c r="K31" i="6"/>
  <c r="J31" i="6"/>
  <c r="B31" i="6"/>
  <c r="H31" i="6"/>
  <c r="E31" i="6"/>
  <c r="D31" i="6"/>
  <c r="S30" i="6"/>
  <c r="C30" i="6"/>
  <c r="R30" i="6"/>
  <c r="R32" i="6"/>
  <c r="O30" i="6"/>
  <c r="N30" i="6"/>
  <c r="M30" i="6"/>
  <c r="L30" i="6"/>
  <c r="K30" i="6"/>
  <c r="J30" i="6"/>
  <c r="J32" i="6"/>
  <c r="I30" i="6"/>
  <c r="H30" i="6"/>
  <c r="E30" i="6"/>
  <c r="D30" i="6"/>
  <c r="P27" i="6"/>
  <c r="N27" i="6"/>
  <c r="L27" i="6"/>
  <c r="J27" i="6"/>
  <c r="H27" i="6"/>
  <c r="D27" i="6"/>
  <c r="B27" i="6"/>
  <c r="N26" i="6"/>
  <c r="J26" i="6"/>
  <c r="H26" i="6"/>
  <c r="D26" i="6"/>
  <c r="D25" i="6"/>
  <c r="B25" i="6"/>
  <c r="J24" i="6"/>
  <c r="H24" i="6"/>
  <c r="B24" i="6"/>
  <c r="D24" i="6"/>
  <c r="S22" i="6"/>
  <c r="S21" i="6"/>
  <c r="S20" i="6"/>
  <c r="S19" i="6"/>
  <c r="Q19" i="6"/>
  <c r="P19" i="6"/>
  <c r="O19" i="6"/>
  <c r="N19" i="6"/>
  <c r="M19" i="6"/>
  <c r="L19" i="6"/>
  <c r="J19" i="6"/>
  <c r="H19" i="6"/>
  <c r="D19" i="6"/>
  <c r="B19" i="6"/>
  <c r="S18" i="6"/>
  <c r="J18" i="6"/>
  <c r="H18" i="6"/>
  <c r="D18" i="6"/>
  <c r="B18" i="6"/>
  <c r="S17" i="6"/>
  <c r="S16" i="6"/>
  <c r="O16" i="6"/>
  <c r="C16" i="6"/>
  <c r="S15" i="6"/>
  <c r="O15" i="6"/>
  <c r="C15" i="6"/>
  <c r="S14" i="6"/>
  <c r="P14" i="6"/>
  <c r="O14" i="6"/>
  <c r="C14" i="6"/>
  <c r="L14" i="6"/>
  <c r="J14" i="6"/>
  <c r="H14" i="6"/>
  <c r="F14" i="6"/>
  <c r="D14" i="6"/>
  <c r="B14" i="6"/>
  <c r="S13" i="6"/>
  <c r="O13" i="6"/>
  <c r="C13" i="6"/>
  <c r="S12" i="6"/>
  <c r="O12" i="6"/>
  <c r="C12" i="6"/>
  <c r="S11" i="6"/>
  <c r="O11" i="6"/>
  <c r="C11" i="6"/>
  <c r="S10" i="6"/>
  <c r="O10" i="6"/>
  <c r="S9" i="6"/>
  <c r="P9" i="6"/>
  <c r="O9" i="6"/>
  <c r="L9" i="6"/>
  <c r="J9" i="6"/>
  <c r="H9" i="6"/>
  <c r="F9" i="6"/>
  <c r="D9" i="6"/>
  <c r="B9" i="6"/>
  <c r="S8" i="6"/>
  <c r="P8" i="6"/>
  <c r="O8" i="6"/>
  <c r="L8" i="6"/>
  <c r="J8" i="6"/>
  <c r="H8" i="6"/>
  <c r="F8" i="6"/>
  <c r="D8" i="6"/>
  <c r="S7" i="6"/>
  <c r="O7" i="6"/>
  <c r="C7" i="6"/>
  <c r="S6" i="6"/>
  <c r="O6" i="6"/>
  <c r="S3" i="6"/>
  <c r="C26" i="29"/>
  <c r="K26" i="29"/>
  <c r="F25" i="29"/>
  <c r="C25" i="29"/>
  <c r="F23" i="29"/>
  <c r="K24" i="6"/>
  <c r="E23" i="29"/>
  <c r="C23" i="29"/>
  <c r="E24" i="6"/>
  <c r="C15" i="29"/>
  <c r="M15" i="29"/>
  <c r="C14" i="29"/>
  <c r="K14" i="29"/>
  <c r="F13" i="29"/>
  <c r="K14" i="6"/>
  <c r="E13" i="29"/>
  <c r="I14" i="6"/>
  <c r="C13" i="29"/>
  <c r="K13" i="29"/>
  <c r="E14" i="6"/>
  <c r="AV12" i="29"/>
  <c r="BF12" i="29"/>
  <c r="BC11" i="29"/>
  <c r="BF11" i="29"/>
  <c r="AY11" i="29"/>
  <c r="AV11" i="29"/>
  <c r="AY10" i="29"/>
  <c r="AV10" i="29"/>
  <c r="BD10" i="29"/>
  <c r="AY9" i="29"/>
  <c r="AV9" i="29"/>
  <c r="BD9" i="29"/>
  <c r="BF9" i="29"/>
  <c r="BC8" i="29"/>
  <c r="BF8" i="29"/>
  <c r="AZ8" i="29"/>
  <c r="AY8" i="29"/>
  <c r="AX8" i="29"/>
  <c r="AV8" i="29"/>
  <c r="AG8" i="29"/>
  <c r="AQ8" i="29"/>
  <c r="AG7" i="29"/>
  <c r="AO7" i="29"/>
  <c r="F7" i="29"/>
  <c r="K9" i="6"/>
  <c r="I9" i="6"/>
  <c r="D7" i="29"/>
  <c r="G9" i="6"/>
  <c r="C7" i="29"/>
  <c r="E9" i="6"/>
  <c r="AY6" i="29"/>
  <c r="AX6" i="29"/>
  <c r="AV6" i="29"/>
  <c r="BD6" i="29"/>
  <c r="F6" i="29"/>
  <c r="K8" i="6"/>
  <c r="E6" i="29"/>
  <c r="I8" i="6"/>
  <c r="D6" i="29"/>
  <c r="K6" i="29"/>
  <c r="C6" i="29"/>
  <c r="E8" i="6"/>
  <c r="AY5" i="29"/>
  <c r="AX5" i="29"/>
  <c r="BD5" i="29"/>
  <c r="AV5" i="29"/>
  <c r="R5" i="29"/>
  <c r="AB5" i="29"/>
  <c r="AY4" i="29"/>
  <c r="K26" i="6"/>
  <c r="AV4" i="29"/>
  <c r="R4" i="29"/>
  <c r="E37" i="6"/>
  <c r="H1" i="29"/>
  <c r="F1" i="29"/>
  <c r="BH4" i="29"/>
  <c r="D30" i="5"/>
  <c r="J28" i="29"/>
  <c r="H28" i="29"/>
  <c r="G28" i="29"/>
  <c r="K27" i="29"/>
  <c r="L23" i="29"/>
  <c r="L20" i="29"/>
  <c r="AW17" i="29"/>
  <c r="L17" i="29"/>
  <c r="L16" i="29"/>
  <c r="L14" i="29"/>
  <c r="L13" i="29"/>
  <c r="L12" i="29"/>
  <c r="L11" i="29"/>
  <c r="AM9" i="29"/>
  <c r="AL9" i="29"/>
  <c r="AK9" i="29"/>
  <c r="AI9" i="29"/>
  <c r="AH9" i="29"/>
  <c r="L9" i="29"/>
  <c r="Y8" i="29"/>
  <c r="X8" i="29"/>
  <c r="V8" i="29"/>
  <c r="T8" i="29"/>
  <c r="S8" i="29"/>
  <c r="L8" i="29"/>
  <c r="L7" i="29"/>
  <c r="L6" i="29"/>
  <c r="L5" i="29"/>
  <c r="L4" i="29"/>
  <c r="R41" i="26"/>
  <c r="C25" i="30"/>
  <c r="R26" i="30"/>
  <c r="F34" i="7"/>
  <c r="L29" i="7"/>
  <c r="AL40" i="26"/>
  <c r="AJ40" i="26"/>
  <c r="AH40" i="26"/>
  <c r="AF40" i="26"/>
  <c r="AD40" i="26"/>
  <c r="AB40" i="26"/>
  <c r="AL39" i="26"/>
  <c r="AJ39" i="26"/>
  <c r="AH39" i="26"/>
  <c r="AF39" i="26"/>
  <c r="AD39" i="26"/>
  <c r="AB39" i="26"/>
  <c r="AL38" i="26"/>
  <c r="AJ38" i="26"/>
  <c r="AH38" i="26"/>
  <c r="AF38" i="26"/>
  <c r="AD38" i="26"/>
  <c r="AB38" i="26"/>
  <c r="AL37" i="26"/>
  <c r="AJ37" i="26"/>
  <c r="AH37" i="26"/>
  <c r="AF37" i="26"/>
  <c r="AD37" i="26"/>
  <c r="AB37" i="26"/>
  <c r="AL36" i="26"/>
  <c r="AJ36" i="26"/>
  <c r="AH36" i="26"/>
  <c r="AF36" i="26"/>
  <c r="AD36" i="26"/>
  <c r="AB36" i="26"/>
  <c r="AL35" i="26"/>
  <c r="AJ35" i="26"/>
  <c r="AH35" i="26"/>
  <c r="AF35" i="26"/>
  <c r="AD35" i="26"/>
  <c r="AB35" i="26"/>
  <c r="AL34" i="26"/>
  <c r="AJ34" i="26"/>
  <c r="AH34" i="26"/>
  <c r="AF34" i="26"/>
  <c r="AD34" i="26"/>
  <c r="AB34" i="26"/>
  <c r="AL33" i="26"/>
  <c r="AJ33" i="26"/>
  <c r="AH33" i="26"/>
  <c r="AF33" i="26"/>
  <c r="AD33" i="26"/>
  <c r="AB33" i="26"/>
  <c r="AL32" i="26"/>
  <c r="AJ32" i="26"/>
  <c r="AH32" i="26"/>
  <c r="AF32" i="26"/>
  <c r="AD32" i="26"/>
  <c r="AB32" i="26"/>
  <c r="AL31" i="26"/>
  <c r="AJ31" i="26"/>
  <c r="AH31" i="26"/>
  <c r="AF31" i="26"/>
  <c r="AD31" i="26"/>
  <c r="AB31" i="26"/>
  <c r="AL30" i="26"/>
  <c r="AJ30" i="26"/>
  <c r="AH30" i="26"/>
  <c r="AF30" i="26"/>
  <c r="AD30" i="26"/>
  <c r="AB30" i="26"/>
  <c r="AL29" i="26"/>
  <c r="AJ29" i="26"/>
  <c r="AH29" i="26"/>
  <c r="AF29" i="26"/>
  <c r="AD29" i="26"/>
  <c r="AB29" i="26"/>
  <c r="AL28" i="26"/>
  <c r="AJ28" i="26"/>
  <c r="AH28" i="26"/>
  <c r="AF28" i="26"/>
  <c r="AD28" i="26"/>
  <c r="AB28" i="26"/>
  <c r="AL27" i="26"/>
  <c r="AJ27" i="26"/>
  <c r="AH27" i="26"/>
  <c r="AF27" i="26"/>
  <c r="AD27" i="26"/>
  <c r="AB27" i="26"/>
  <c r="AL26" i="26"/>
  <c r="AJ26" i="26"/>
  <c r="AH26" i="26"/>
  <c r="AF26" i="26"/>
  <c r="AD26" i="26"/>
  <c r="AB26" i="26"/>
  <c r="AL25" i="26"/>
  <c r="AJ25" i="26"/>
  <c r="AH25" i="26"/>
  <c r="AF25" i="26"/>
  <c r="AD25" i="26"/>
  <c r="AB25" i="26"/>
  <c r="AL24" i="26"/>
  <c r="AJ24" i="26"/>
  <c r="AH24" i="26"/>
  <c r="AF24" i="26"/>
  <c r="AD24" i="26"/>
  <c r="AB24" i="26"/>
  <c r="AL23" i="26"/>
  <c r="AJ23" i="26"/>
  <c r="AH23" i="26"/>
  <c r="AF23" i="26"/>
  <c r="AD23" i="26"/>
  <c r="AB23" i="26"/>
  <c r="AL22" i="26"/>
  <c r="AJ22" i="26"/>
  <c r="AH22" i="26"/>
  <c r="AF22" i="26"/>
  <c r="AD22" i="26"/>
  <c r="AB22" i="26"/>
  <c r="AL21" i="26"/>
  <c r="AJ21" i="26"/>
  <c r="AH21" i="26"/>
  <c r="AF21" i="26"/>
  <c r="AD21" i="26"/>
  <c r="AB21" i="26"/>
  <c r="AL20" i="26"/>
  <c r="AJ20" i="26"/>
  <c r="AH20" i="26"/>
  <c r="AF20" i="26"/>
  <c r="AD20" i="26"/>
  <c r="AB20" i="26"/>
  <c r="AL19" i="26"/>
  <c r="AJ19" i="26"/>
  <c r="AH19" i="26"/>
  <c r="AF19" i="26"/>
  <c r="AD19" i="26"/>
  <c r="AB19" i="26"/>
  <c r="AL18" i="26"/>
  <c r="AJ18" i="26"/>
  <c r="AH18" i="26"/>
  <c r="AF18" i="26"/>
  <c r="AD18" i="26"/>
  <c r="AB18" i="26"/>
  <c r="AL17" i="26"/>
  <c r="AJ17" i="26"/>
  <c r="AH17" i="26"/>
  <c r="AF17" i="26"/>
  <c r="AD17" i="26"/>
  <c r="AB17" i="26"/>
  <c r="AL16" i="26"/>
  <c r="AJ16" i="26"/>
  <c r="AH16" i="26"/>
  <c r="AF16" i="26"/>
  <c r="AD16" i="26"/>
  <c r="AB16" i="26"/>
  <c r="AL15" i="26"/>
  <c r="AJ15" i="26"/>
  <c r="AH15" i="26"/>
  <c r="AF15" i="26"/>
  <c r="AD15" i="26"/>
  <c r="AB15" i="26"/>
  <c r="AL14" i="26"/>
  <c r="AJ14" i="26"/>
  <c r="AH14" i="26"/>
  <c r="AF14" i="26"/>
  <c r="AD14" i="26"/>
  <c r="AB14" i="26"/>
  <c r="AL13" i="26"/>
  <c r="AJ13" i="26"/>
  <c r="AH13" i="26"/>
  <c r="AF13" i="26"/>
  <c r="AD13" i="26"/>
  <c r="AB13" i="26"/>
  <c r="AL12" i="26"/>
  <c r="AJ12" i="26"/>
  <c r="AH12" i="26"/>
  <c r="AF12" i="26"/>
  <c r="AD12" i="26"/>
  <c r="AB12" i="26"/>
  <c r="AL11" i="26"/>
  <c r="AJ11" i="26"/>
  <c r="AH11" i="26"/>
  <c r="AF11" i="26"/>
  <c r="AD11" i="26"/>
  <c r="AB11" i="26"/>
  <c r="AL10" i="26"/>
  <c r="AJ10" i="26"/>
  <c r="AH10" i="26"/>
  <c r="AF10" i="26"/>
  <c r="AD10" i="26"/>
  <c r="AB10" i="26"/>
  <c r="AL9" i="26"/>
  <c r="AJ9" i="26"/>
  <c r="AH9" i="26"/>
  <c r="AF9" i="26"/>
  <c r="AD9" i="26"/>
  <c r="AB9" i="26"/>
  <c r="AL8" i="26"/>
  <c r="AJ8" i="26"/>
  <c r="AH8" i="26"/>
  <c r="AF8" i="26"/>
  <c r="AD8" i="26"/>
  <c r="AB8" i="26"/>
  <c r="AL38" i="25"/>
  <c r="AJ38" i="25"/>
  <c r="AH38" i="25"/>
  <c r="AF38" i="25"/>
  <c r="AD38" i="25"/>
  <c r="AB38" i="25"/>
  <c r="AL37" i="25"/>
  <c r="AJ37" i="25"/>
  <c r="AH37" i="25"/>
  <c r="AF37" i="25"/>
  <c r="AD37" i="25"/>
  <c r="AB37" i="25"/>
  <c r="AL36" i="25"/>
  <c r="AJ36" i="25"/>
  <c r="AH36" i="25"/>
  <c r="AF36" i="25"/>
  <c r="AD36" i="25"/>
  <c r="AB36" i="25"/>
  <c r="AL35" i="25"/>
  <c r="AJ35" i="25"/>
  <c r="AH35" i="25"/>
  <c r="AF35" i="25"/>
  <c r="AD35" i="25"/>
  <c r="AB35" i="25"/>
  <c r="AL34" i="25"/>
  <c r="AJ34" i="25"/>
  <c r="AH34" i="25"/>
  <c r="AF34" i="25"/>
  <c r="AD34" i="25"/>
  <c r="AB34" i="25"/>
  <c r="AL33" i="25"/>
  <c r="AJ33" i="25"/>
  <c r="AH33" i="25"/>
  <c r="AF33" i="25"/>
  <c r="AD33" i="25"/>
  <c r="AB33" i="25"/>
  <c r="AL32" i="25"/>
  <c r="AJ32" i="25"/>
  <c r="AH32" i="25"/>
  <c r="AF32" i="25"/>
  <c r="AD32" i="25"/>
  <c r="AB32" i="25"/>
  <c r="AL31" i="25"/>
  <c r="AJ31" i="25"/>
  <c r="AH31" i="25"/>
  <c r="AF31" i="25"/>
  <c r="AD31" i="25"/>
  <c r="AB31" i="25"/>
  <c r="AL30" i="25"/>
  <c r="AJ30" i="25"/>
  <c r="AH30" i="25"/>
  <c r="AF30" i="25"/>
  <c r="AD30" i="25"/>
  <c r="AB30" i="25"/>
  <c r="AL29" i="25"/>
  <c r="AJ29" i="25"/>
  <c r="AH29" i="25"/>
  <c r="AF29" i="25"/>
  <c r="AD29" i="25"/>
  <c r="AB29" i="25"/>
  <c r="AL28" i="25"/>
  <c r="AJ28" i="25"/>
  <c r="AH28" i="25"/>
  <c r="AF28" i="25"/>
  <c r="AD28" i="25"/>
  <c r="AB28" i="25"/>
  <c r="AJ27" i="25"/>
  <c r="AH27" i="25"/>
  <c r="AF27" i="25"/>
  <c r="AD27" i="25"/>
  <c r="AB27" i="25"/>
  <c r="AL25" i="25"/>
  <c r="AJ25" i="25"/>
  <c r="AH25" i="25"/>
  <c r="AF25" i="25"/>
  <c r="AD25" i="25"/>
  <c r="AB25" i="25"/>
  <c r="AL24" i="25"/>
  <c r="AJ24" i="25"/>
  <c r="AH24" i="25"/>
  <c r="AF24" i="25"/>
  <c r="AD24" i="25"/>
  <c r="AB24" i="25"/>
  <c r="AL23" i="25"/>
  <c r="AJ23" i="25"/>
  <c r="AH23" i="25"/>
  <c r="AF23" i="25"/>
  <c r="AD23" i="25"/>
  <c r="AB23" i="25"/>
  <c r="AL22" i="25"/>
  <c r="AJ22" i="25"/>
  <c r="AH22" i="25"/>
  <c r="AF22" i="25"/>
  <c r="AD22" i="25"/>
  <c r="AB22" i="25"/>
  <c r="AL21" i="25"/>
  <c r="AJ21" i="25"/>
  <c r="AH21" i="25"/>
  <c r="AF21" i="25"/>
  <c r="AD21" i="25"/>
  <c r="AB21" i="25"/>
  <c r="AL20" i="25"/>
  <c r="AJ20" i="25"/>
  <c r="AH20" i="25"/>
  <c r="AF20" i="25"/>
  <c r="AD20" i="25"/>
  <c r="AB20" i="25"/>
  <c r="AL19" i="25"/>
  <c r="AJ19" i="25"/>
  <c r="AH19" i="25"/>
  <c r="AF19" i="25"/>
  <c r="AD19" i="25"/>
  <c r="AB19" i="25"/>
  <c r="AL18" i="25"/>
  <c r="AJ18" i="25"/>
  <c r="AH18" i="25"/>
  <c r="AF18" i="25"/>
  <c r="AD18" i="25"/>
  <c r="AB18" i="25"/>
  <c r="AL17" i="25"/>
  <c r="AJ17" i="25"/>
  <c r="AH17" i="25"/>
  <c r="AF17" i="25"/>
  <c r="AD17" i="25"/>
  <c r="AB17" i="25"/>
  <c r="AL16" i="25"/>
  <c r="AJ16" i="25"/>
  <c r="AH16" i="25"/>
  <c r="AF16" i="25"/>
  <c r="AD16" i="25"/>
  <c r="AB16" i="25"/>
  <c r="AL15" i="25"/>
  <c r="AJ15" i="25"/>
  <c r="AH15" i="25"/>
  <c r="AF15" i="25"/>
  <c r="AD15" i="25"/>
  <c r="AB15" i="25"/>
  <c r="AL14" i="25"/>
  <c r="AJ14" i="25"/>
  <c r="AH14" i="25"/>
  <c r="AF14" i="25"/>
  <c r="AD14" i="25"/>
  <c r="AB14" i="25"/>
  <c r="AJ13" i="25"/>
  <c r="AH13" i="25"/>
  <c r="AF13" i="25"/>
  <c r="AD13" i="25"/>
  <c r="AB13" i="25"/>
  <c r="AL11" i="25"/>
  <c r="AJ11" i="25"/>
  <c r="AH11" i="25"/>
  <c r="AF11" i="25"/>
  <c r="AD11" i="25"/>
  <c r="AB11" i="25"/>
  <c r="AL10" i="25"/>
  <c r="AJ10" i="25"/>
  <c r="AH10" i="25"/>
  <c r="AF10" i="25"/>
  <c r="AD10" i="25"/>
  <c r="AB10" i="25"/>
  <c r="AL8" i="25"/>
  <c r="AJ8" i="25"/>
  <c r="AH8" i="25"/>
  <c r="AF8" i="25"/>
  <c r="AD8" i="25"/>
  <c r="AB8" i="25"/>
  <c r="AL7" i="25"/>
  <c r="AJ7" i="25"/>
  <c r="AH7" i="25"/>
  <c r="AF7" i="25"/>
  <c r="AD7" i="25"/>
  <c r="AB7" i="25"/>
  <c r="AL33" i="24"/>
  <c r="AJ33" i="24"/>
  <c r="AH33" i="24"/>
  <c r="AF33" i="24"/>
  <c r="AD33" i="24"/>
  <c r="AB33" i="24"/>
  <c r="AL32" i="24"/>
  <c r="AJ32" i="24"/>
  <c r="AH32" i="24"/>
  <c r="AF32" i="24"/>
  <c r="AD32" i="24"/>
  <c r="AB32" i="24"/>
  <c r="AL31" i="24"/>
  <c r="AJ31" i="24"/>
  <c r="AH31" i="24"/>
  <c r="AF31" i="24"/>
  <c r="AD31" i="24"/>
  <c r="AB31" i="24"/>
  <c r="AL30" i="24"/>
  <c r="AJ30" i="24"/>
  <c r="AH30" i="24"/>
  <c r="AF30" i="24"/>
  <c r="AD30" i="24"/>
  <c r="AB30" i="24"/>
  <c r="AL29" i="24"/>
  <c r="AJ29" i="24"/>
  <c r="AH29" i="24"/>
  <c r="AF29" i="24"/>
  <c r="AD29" i="24"/>
  <c r="AB29" i="24"/>
  <c r="AL28" i="24"/>
  <c r="AJ28" i="24"/>
  <c r="AH28" i="24"/>
  <c r="AF28" i="24"/>
  <c r="AD28" i="24"/>
  <c r="AB28" i="24"/>
  <c r="AL27" i="24"/>
  <c r="AJ27" i="24"/>
  <c r="AH27" i="24"/>
  <c r="AF27" i="24"/>
  <c r="AD27" i="24"/>
  <c r="AB27" i="24"/>
  <c r="AJ26" i="24"/>
  <c r="AH26" i="24"/>
  <c r="AF26" i="24"/>
  <c r="AD26" i="24"/>
  <c r="AB26" i="24"/>
  <c r="AL24" i="24"/>
  <c r="AJ24" i="24"/>
  <c r="AH24" i="24"/>
  <c r="AF24" i="24"/>
  <c r="AD24" i="24"/>
  <c r="AB24" i="24"/>
  <c r="AL23" i="24"/>
  <c r="AJ23" i="24"/>
  <c r="AH23" i="24"/>
  <c r="AF23" i="24"/>
  <c r="AD23" i="24"/>
  <c r="AB23" i="24"/>
  <c r="AL22" i="24"/>
  <c r="AJ22" i="24"/>
  <c r="AH22" i="24"/>
  <c r="AF22" i="24"/>
  <c r="AD22" i="24"/>
  <c r="AB22" i="24"/>
  <c r="AL21" i="24"/>
  <c r="AJ21" i="24"/>
  <c r="AH21" i="24"/>
  <c r="AF21" i="24"/>
  <c r="AD21" i="24"/>
  <c r="AB21" i="24"/>
  <c r="AL20" i="24"/>
  <c r="AJ20" i="24"/>
  <c r="AH20" i="24"/>
  <c r="AF20" i="24"/>
  <c r="AD20" i="24"/>
  <c r="AB20" i="24"/>
  <c r="AL19" i="24"/>
  <c r="AJ19" i="24"/>
  <c r="AH19" i="24"/>
  <c r="AF19" i="24"/>
  <c r="AD19" i="24"/>
  <c r="AB19" i="24"/>
  <c r="AL18" i="24"/>
  <c r="AJ18" i="24"/>
  <c r="AH18" i="24"/>
  <c r="AF18" i="24"/>
  <c r="AD18" i="24"/>
  <c r="AB18" i="24"/>
  <c r="AL17" i="24"/>
  <c r="AJ17" i="24"/>
  <c r="AH17" i="24"/>
  <c r="AF17" i="24"/>
  <c r="AD17" i="24"/>
  <c r="AB17" i="24"/>
  <c r="AL16" i="24"/>
  <c r="AJ16" i="24"/>
  <c r="AH16" i="24"/>
  <c r="AF16" i="24"/>
  <c r="AD16" i="24"/>
  <c r="AB16" i="24"/>
  <c r="AL15" i="24"/>
  <c r="AJ15" i="24"/>
  <c r="AH15" i="24"/>
  <c r="AF15" i="24"/>
  <c r="AD15" i="24"/>
  <c r="AB15" i="24"/>
  <c r="AL14" i="24"/>
  <c r="AJ14" i="24"/>
  <c r="AH14" i="24"/>
  <c r="AF14" i="24"/>
  <c r="AD14" i="24"/>
  <c r="AB14" i="24"/>
  <c r="AL13" i="24"/>
  <c r="AJ13" i="24"/>
  <c r="AH13" i="24"/>
  <c r="AF13" i="24"/>
  <c r="AD13" i="24"/>
  <c r="AB13" i="24"/>
  <c r="AL12" i="24"/>
  <c r="AJ12" i="24"/>
  <c r="AH12" i="24"/>
  <c r="AF12" i="24"/>
  <c r="AD12" i="24"/>
  <c r="AB12" i="24"/>
  <c r="AL11" i="24"/>
  <c r="AJ11" i="24"/>
  <c r="AH11" i="24"/>
  <c r="AF11" i="24"/>
  <c r="AD11" i="24"/>
  <c r="AB11" i="24"/>
  <c r="AL10" i="24"/>
  <c r="AJ10" i="24"/>
  <c r="AH10" i="24"/>
  <c r="AF10" i="24"/>
  <c r="AD10" i="24"/>
  <c r="AB10" i="24"/>
  <c r="AL9" i="24"/>
  <c r="AJ9" i="24"/>
  <c r="AH9" i="24"/>
  <c r="AF9" i="24"/>
  <c r="AD9" i="24"/>
  <c r="AB9" i="24"/>
  <c r="AL8" i="24"/>
  <c r="AJ8" i="24"/>
  <c r="AH8" i="24"/>
  <c r="AF8" i="24"/>
  <c r="AD8" i="24"/>
  <c r="AB8" i="24"/>
  <c r="AL21" i="23"/>
  <c r="AJ21" i="23"/>
  <c r="AH21" i="23"/>
  <c r="AF21" i="23"/>
  <c r="AD21" i="23"/>
  <c r="AB21" i="23"/>
  <c r="AL20" i="23"/>
  <c r="AJ20" i="23"/>
  <c r="AH20" i="23"/>
  <c r="AF20" i="23"/>
  <c r="AD20" i="23"/>
  <c r="AB20" i="23"/>
  <c r="AL19" i="23"/>
  <c r="AJ19" i="23"/>
  <c r="AH19" i="23"/>
  <c r="AF19" i="23"/>
  <c r="AD19" i="23"/>
  <c r="AB19" i="23"/>
  <c r="AL18" i="23"/>
  <c r="AJ18" i="23"/>
  <c r="AH18" i="23"/>
  <c r="AF18" i="23"/>
  <c r="AD18" i="23"/>
  <c r="AB18" i="23"/>
  <c r="AL17" i="23"/>
  <c r="AJ17" i="23"/>
  <c r="AH17" i="23"/>
  <c r="AF17" i="23"/>
  <c r="AD17" i="23"/>
  <c r="AB17" i="23"/>
  <c r="AL16" i="23"/>
  <c r="AJ16" i="23"/>
  <c r="AH16" i="23"/>
  <c r="AF16" i="23"/>
  <c r="AD16" i="23"/>
  <c r="AB16" i="23"/>
  <c r="AL15" i="23"/>
  <c r="AJ15" i="23"/>
  <c r="AH15" i="23"/>
  <c r="AF15" i="23"/>
  <c r="AD15" i="23"/>
  <c r="AB15" i="23"/>
  <c r="AL14" i="23"/>
  <c r="AJ14" i="23"/>
  <c r="AH14" i="23"/>
  <c r="AF14" i="23"/>
  <c r="AD14" i="23"/>
  <c r="AB14" i="23"/>
  <c r="AL13" i="23"/>
  <c r="AJ13" i="23"/>
  <c r="AH13" i="23"/>
  <c r="AF13" i="23"/>
  <c r="AD13" i="23"/>
  <c r="AB13" i="23"/>
  <c r="AL12" i="23"/>
  <c r="AJ12" i="23"/>
  <c r="AH12" i="23"/>
  <c r="AF12" i="23"/>
  <c r="AD12" i="23"/>
  <c r="AB12" i="23"/>
  <c r="AL11" i="23"/>
  <c r="AJ11" i="23"/>
  <c r="AH11" i="23"/>
  <c r="AF11" i="23"/>
  <c r="AD11" i="23"/>
  <c r="AB11" i="23"/>
  <c r="AL10" i="23"/>
  <c r="AJ10" i="23"/>
  <c r="AH10" i="23"/>
  <c r="AF10" i="23"/>
  <c r="AD10" i="23"/>
  <c r="AB10" i="23"/>
  <c r="AL9" i="23"/>
  <c r="AJ9" i="23"/>
  <c r="AH9" i="23"/>
  <c r="AF9" i="23"/>
  <c r="AD9" i="23"/>
  <c r="AB9" i="23"/>
  <c r="AL8" i="23"/>
  <c r="AJ8" i="23"/>
  <c r="AH8" i="23"/>
  <c r="AF8" i="23"/>
  <c r="AD8" i="23"/>
  <c r="AB8" i="23"/>
  <c r="AL39" i="20"/>
  <c r="AJ39" i="20"/>
  <c r="AH39" i="20"/>
  <c r="AF39" i="20"/>
  <c r="AD39" i="20"/>
  <c r="AB39" i="20"/>
  <c r="AL38" i="20"/>
  <c r="AJ38" i="20"/>
  <c r="AH38" i="20"/>
  <c r="AF38" i="20"/>
  <c r="AD38" i="20"/>
  <c r="AB38" i="20"/>
  <c r="AL37" i="20"/>
  <c r="AJ37" i="20"/>
  <c r="AH37" i="20"/>
  <c r="AF37" i="20"/>
  <c r="AD37" i="20"/>
  <c r="AB37" i="20"/>
  <c r="AL36" i="20"/>
  <c r="AJ36" i="20"/>
  <c r="AH36" i="20"/>
  <c r="AF36" i="20"/>
  <c r="AD36" i="20"/>
  <c r="AB36" i="20"/>
  <c r="AL35" i="20"/>
  <c r="AJ35" i="20"/>
  <c r="AH35" i="20"/>
  <c r="AF35" i="20"/>
  <c r="AD35" i="20"/>
  <c r="AB35" i="20"/>
  <c r="AL34" i="20"/>
  <c r="AJ34" i="20"/>
  <c r="AH34" i="20"/>
  <c r="AF34" i="20"/>
  <c r="AD34" i="20"/>
  <c r="AB34" i="20"/>
  <c r="AL33" i="20"/>
  <c r="AJ33" i="20"/>
  <c r="AH33" i="20"/>
  <c r="AF33" i="20"/>
  <c r="AD33" i="20"/>
  <c r="AB33" i="20"/>
  <c r="AL32" i="20"/>
  <c r="AJ32" i="20"/>
  <c r="AH32" i="20"/>
  <c r="AF32" i="20"/>
  <c r="AD32" i="20"/>
  <c r="AB32" i="20"/>
  <c r="AL31" i="20"/>
  <c r="AJ31" i="20"/>
  <c r="AH31" i="20"/>
  <c r="AF31" i="20"/>
  <c r="AD31" i="20"/>
  <c r="AB31" i="20"/>
  <c r="AL30" i="20"/>
  <c r="AJ30" i="20"/>
  <c r="AH30" i="20"/>
  <c r="AF30" i="20"/>
  <c r="AD30" i="20"/>
  <c r="AB30" i="20"/>
  <c r="AL29" i="20"/>
  <c r="AJ29" i="20"/>
  <c r="AH29" i="20"/>
  <c r="AF29" i="20"/>
  <c r="AD29" i="20"/>
  <c r="AB29" i="20"/>
  <c r="AL28" i="20"/>
  <c r="AJ28" i="20"/>
  <c r="AH28" i="20"/>
  <c r="AF28" i="20"/>
  <c r="AD28" i="20"/>
  <c r="AB28" i="20"/>
  <c r="AL27" i="20"/>
  <c r="AJ27" i="20"/>
  <c r="AH27" i="20"/>
  <c r="AF27" i="20"/>
  <c r="AD27" i="20"/>
  <c r="AB27" i="20"/>
  <c r="AL26" i="20"/>
  <c r="AJ26" i="20"/>
  <c r="AH26" i="20"/>
  <c r="AF26" i="20"/>
  <c r="AD26" i="20"/>
  <c r="AB26" i="20"/>
  <c r="AL25" i="20"/>
  <c r="AJ25" i="20"/>
  <c r="AH25" i="20"/>
  <c r="AF25" i="20"/>
  <c r="AD25" i="20"/>
  <c r="AB25" i="20"/>
  <c r="AL24" i="20"/>
  <c r="AJ24" i="20"/>
  <c r="AH24" i="20"/>
  <c r="AF24" i="20"/>
  <c r="AD24" i="20"/>
  <c r="AB24" i="20"/>
  <c r="AL23" i="20"/>
  <c r="AJ23" i="20"/>
  <c r="AH23" i="20"/>
  <c r="AF23" i="20"/>
  <c r="AD23" i="20"/>
  <c r="AB23" i="20"/>
  <c r="AJ22" i="20"/>
  <c r="AH22" i="20"/>
  <c r="AF22" i="20"/>
  <c r="AD22" i="20"/>
  <c r="AB22" i="20"/>
  <c r="AL20" i="20"/>
  <c r="AJ20" i="20"/>
  <c r="AH20" i="20"/>
  <c r="AF20" i="20"/>
  <c r="AD20" i="20"/>
  <c r="AB20" i="20"/>
  <c r="AL19" i="20"/>
  <c r="AJ19" i="20"/>
  <c r="AH19" i="20"/>
  <c r="AF19" i="20"/>
  <c r="AD19" i="20"/>
  <c r="AB19" i="20"/>
  <c r="AL18" i="20"/>
  <c r="AJ18" i="20"/>
  <c r="AH18" i="20"/>
  <c r="AF18" i="20"/>
  <c r="AD18" i="20"/>
  <c r="AB18" i="20"/>
  <c r="AL17" i="20"/>
  <c r="AJ17" i="20"/>
  <c r="AH17" i="20"/>
  <c r="AF17" i="20"/>
  <c r="AD17" i="20"/>
  <c r="AB17" i="20"/>
  <c r="AL16" i="20"/>
  <c r="AJ16" i="20"/>
  <c r="AH16" i="20"/>
  <c r="AF16" i="20"/>
  <c r="AD16" i="20"/>
  <c r="AB16" i="20"/>
  <c r="AL15" i="20"/>
  <c r="AJ15" i="20"/>
  <c r="AH15" i="20"/>
  <c r="AF15" i="20"/>
  <c r="AD15" i="20"/>
  <c r="AB15" i="20"/>
  <c r="AL14" i="20"/>
  <c r="AJ14" i="20"/>
  <c r="AH14" i="20"/>
  <c r="AF14" i="20"/>
  <c r="AD14" i="20"/>
  <c r="AB14" i="20"/>
  <c r="AL13" i="20"/>
  <c r="AJ13" i="20"/>
  <c r="AH13" i="20"/>
  <c r="AF13" i="20"/>
  <c r="AD13" i="20"/>
  <c r="AB13" i="20"/>
  <c r="AL12" i="20"/>
  <c r="AJ12" i="20"/>
  <c r="AH12" i="20"/>
  <c r="AF12" i="20"/>
  <c r="AD12" i="20"/>
  <c r="AB12" i="20"/>
  <c r="AL11" i="20"/>
  <c r="AJ11" i="20"/>
  <c r="AH11" i="20"/>
  <c r="AF11" i="20"/>
  <c r="AD11" i="20"/>
  <c r="AB11" i="20"/>
  <c r="AL10" i="20"/>
  <c r="AJ10" i="20"/>
  <c r="AH10" i="20"/>
  <c r="AF10" i="20"/>
  <c r="AD10" i="20"/>
  <c r="AB10" i="20"/>
  <c r="AL9" i="20"/>
  <c r="AJ9" i="20"/>
  <c r="AH9" i="20"/>
  <c r="AF9" i="20"/>
  <c r="AD9" i="20"/>
  <c r="AB9" i="20"/>
  <c r="AL8" i="20"/>
  <c r="AJ8" i="20"/>
  <c r="AH8" i="20"/>
  <c r="AF8" i="20"/>
  <c r="AD8" i="20"/>
  <c r="AB8" i="20"/>
  <c r="AL25" i="30"/>
  <c r="AJ25" i="30"/>
  <c r="AH25" i="30"/>
  <c r="AF25" i="30"/>
  <c r="AD25" i="30"/>
  <c r="AL24" i="30"/>
  <c r="AJ24" i="30"/>
  <c r="AH24" i="30"/>
  <c r="AF24" i="30"/>
  <c r="AD24" i="30"/>
  <c r="AB24" i="30"/>
  <c r="AL23" i="30"/>
  <c r="AJ23" i="30"/>
  <c r="AH23" i="30"/>
  <c r="AF23" i="30"/>
  <c r="AD23" i="30"/>
  <c r="AB23" i="30"/>
  <c r="AL22" i="30"/>
  <c r="AJ22" i="30"/>
  <c r="AH22" i="30"/>
  <c r="AF22" i="30"/>
  <c r="AD22" i="30"/>
  <c r="AB22" i="30"/>
  <c r="AL21" i="30"/>
  <c r="AJ21" i="30"/>
  <c r="AH21" i="30"/>
  <c r="AF21" i="30"/>
  <c r="AD21" i="30"/>
  <c r="AB21" i="30"/>
  <c r="AL20" i="30"/>
  <c r="AJ20" i="30"/>
  <c r="AH20" i="30"/>
  <c r="AF20" i="30"/>
  <c r="AD20" i="30"/>
  <c r="AB20" i="30"/>
  <c r="AL19" i="30"/>
  <c r="AJ19" i="30"/>
  <c r="AH19" i="30"/>
  <c r="AF19" i="30"/>
  <c r="AD19" i="30"/>
  <c r="AB19" i="30"/>
  <c r="AL18" i="30"/>
  <c r="AJ18" i="30"/>
  <c r="AH18" i="30"/>
  <c r="AF18" i="30"/>
  <c r="AD18" i="30"/>
  <c r="AB18" i="30"/>
  <c r="AJ17" i="30"/>
  <c r="AH17" i="30"/>
  <c r="AF17" i="30"/>
  <c r="AD17" i="30"/>
  <c r="AB17" i="30"/>
  <c r="AL15" i="30"/>
  <c r="AJ15" i="30"/>
  <c r="AH15" i="30"/>
  <c r="AF15" i="30"/>
  <c r="AD15" i="30"/>
  <c r="AB15" i="30"/>
  <c r="AL14" i="30"/>
  <c r="AJ14" i="30"/>
  <c r="AH14" i="30"/>
  <c r="AF14" i="30"/>
  <c r="AD14" i="30"/>
  <c r="AB14" i="30"/>
  <c r="AL13" i="30"/>
  <c r="AJ13" i="30"/>
  <c r="AH13" i="30"/>
  <c r="AF13" i="30"/>
  <c r="AD13" i="30"/>
  <c r="AB13" i="30"/>
  <c r="AL12" i="30"/>
  <c r="AJ12" i="30"/>
  <c r="AH12" i="30"/>
  <c r="AF12" i="30"/>
  <c r="AD12" i="30"/>
  <c r="AB12" i="30"/>
  <c r="AL11" i="30"/>
  <c r="AJ11" i="30"/>
  <c r="AH11" i="30"/>
  <c r="AF11" i="30"/>
  <c r="AD11" i="30"/>
  <c r="AB11" i="30"/>
  <c r="AL10" i="30"/>
  <c r="AJ10" i="30"/>
  <c r="AH10" i="30"/>
  <c r="AF10" i="30"/>
  <c r="AD10" i="30"/>
  <c r="AB10" i="30"/>
  <c r="AL9" i="30"/>
  <c r="AJ9" i="30"/>
  <c r="AH9" i="30"/>
  <c r="AF9" i="30"/>
  <c r="AD9" i="30"/>
  <c r="AB9" i="30"/>
  <c r="AL8" i="30"/>
  <c r="AJ8" i="30"/>
  <c r="AH8" i="30"/>
  <c r="AF8" i="30"/>
  <c r="AD8" i="30"/>
  <c r="AB8" i="30"/>
  <c r="AL36" i="18"/>
  <c r="AJ36" i="18"/>
  <c r="AH36" i="18"/>
  <c r="AF36" i="18"/>
  <c r="AD36" i="18"/>
  <c r="AB36" i="18"/>
  <c r="AL35" i="18"/>
  <c r="AJ35" i="18"/>
  <c r="AH35" i="18"/>
  <c r="AF35" i="18"/>
  <c r="AD35" i="18"/>
  <c r="AB35" i="18"/>
  <c r="AL34" i="18"/>
  <c r="AJ34" i="18"/>
  <c r="AH34" i="18"/>
  <c r="AF34" i="18"/>
  <c r="AD34" i="18"/>
  <c r="AB34" i="18"/>
  <c r="AL33" i="18"/>
  <c r="AJ33" i="18"/>
  <c r="AH33" i="18"/>
  <c r="AF33" i="18"/>
  <c r="AD33" i="18"/>
  <c r="AB33" i="18"/>
  <c r="AL32" i="18"/>
  <c r="AJ32" i="18"/>
  <c r="AH32" i="18"/>
  <c r="AF32" i="18"/>
  <c r="AD32" i="18"/>
  <c r="AB32" i="18"/>
  <c r="AL31" i="18"/>
  <c r="AJ31" i="18"/>
  <c r="AH31" i="18"/>
  <c r="AF31" i="18"/>
  <c r="AD31" i="18"/>
  <c r="AB31" i="18"/>
  <c r="AL30" i="18"/>
  <c r="AJ30" i="18"/>
  <c r="AH30" i="18"/>
  <c r="AF30" i="18"/>
  <c r="AD30" i="18"/>
  <c r="AB30" i="18"/>
  <c r="AL29" i="18"/>
  <c r="AJ29" i="18"/>
  <c r="AH29" i="18"/>
  <c r="AF29" i="18"/>
  <c r="AD29" i="18"/>
  <c r="AB29" i="18"/>
  <c r="AL28" i="18"/>
  <c r="AJ28" i="18"/>
  <c r="AH28" i="18"/>
  <c r="AF28" i="18"/>
  <c r="AD28" i="18"/>
  <c r="AB28" i="18"/>
  <c r="AL27" i="18"/>
  <c r="AJ27" i="18"/>
  <c r="AH27" i="18"/>
  <c r="AF27" i="18"/>
  <c r="AD27" i="18"/>
  <c r="AB27" i="18"/>
  <c r="AL26" i="18"/>
  <c r="AJ26" i="18"/>
  <c r="AH26" i="18"/>
  <c r="AF26" i="18"/>
  <c r="AD26" i="18"/>
  <c r="AB26" i="18"/>
  <c r="AL25" i="18"/>
  <c r="AJ25" i="18"/>
  <c r="AH25" i="18"/>
  <c r="AF25" i="18"/>
  <c r="AD25" i="18"/>
  <c r="AB25" i="18"/>
  <c r="AL24" i="18"/>
  <c r="AJ24" i="18"/>
  <c r="AH24" i="18"/>
  <c r="AF24" i="18"/>
  <c r="AD24" i="18"/>
  <c r="AB24" i="18"/>
  <c r="AL23" i="18"/>
  <c r="AJ23" i="18"/>
  <c r="AH23" i="18"/>
  <c r="AF23" i="18"/>
  <c r="AD23" i="18"/>
  <c r="AB23" i="18"/>
  <c r="AL22" i="18"/>
  <c r="AJ22" i="18"/>
  <c r="AH22" i="18"/>
  <c r="AF22" i="18"/>
  <c r="AD22" i="18"/>
  <c r="AB22" i="18"/>
  <c r="AL21" i="18"/>
  <c r="AJ21" i="18"/>
  <c r="AH21" i="18"/>
  <c r="AF21" i="18"/>
  <c r="AD21" i="18"/>
  <c r="AB21" i="18"/>
  <c r="AJ20" i="18"/>
  <c r="AH20" i="18"/>
  <c r="AF20" i="18"/>
  <c r="AD20" i="18"/>
  <c r="AB20" i="18"/>
  <c r="AL18" i="18"/>
  <c r="AJ18" i="18"/>
  <c r="AH18" i="18"/>
  <c r="AF18" i="18"/>
  <c r="AD18" i="18"/>
  <c r="AB18" i="18"/>
  <c r="AL17" i="18"/>
  <c r="AJ17" i="18"/>
  <c r="AH17" i="18"/>
  <c r="AF17" i="18"/>
  <c r="AD17" i="18"/>
  <c r="AB17" i="18"/>
  <c r="AL16" i="18"/>
  <c r="AJ16" i="18"/>
  <c r="AH16" i="18"/>
  <c r="AF16" i="18"/>
  <c r="AD16" i="18"/>
  <c r="AB16" i="18"/>
  <c r="AL15" i="18"/>
  <c r="AJ15" i="18"/>
  <c r="AH15" i="18"/>
  <c r="AF15" i="18"/>
  <c r="AD15" i="18"/>
  <c r="AB15" i="18"/>
  <c r="AL14" i="18"/>
  <c r="AJ14" i="18"/>
  <c r="AH14" i="18"/>
  <c r="AF14" i="18"/>
  <c r="AD14" i="18"/>
  <c r="AB14" i="18"/>
  <c r="AL13" i="18"/>
  <c r="AJ13" i="18"/>
  <c r="AH13" i="18"/>
  <c r="AF13" i="18"/>
  <c r="AD13" i="18"/>
  <c r="AB13" i="18"/>
  <c r="AL12" i="18"/>
  <c r="AJ12" i="18"/>
  <c r="AH12" i="18"/>
  <c r="AF12" i="18"/>
  <c r="AD12" i="18"/>
  <c r="AB12" i="18"/>
  <c r="AL11" i="18"/>
  <c r="AJ11" i="18"/>
  <c r="AH11" i="18"/>
  <c r="AF11" i="18"/>
  <c r="AD11" i="18"/>
  <c r="AB11" i="18"/>
  <c r="AL10" i="18"/>
  <c r="AJ10" i="18"/>
  <c r="AH10" i="18"/>
  <c r="AF10" i="18"/>
  <c r="AD10" i="18"/>
  <c r="AB10" i="18"/>
  <c r="AL9" i="18"/>
  <c r="AJ9" i="18"/>
  <c r="AH9" i="18"/>
  <c r="AF9" i="18"/>
  <c r="AD9" i="18"/>
  <c r="AB9" i="18"/>
  <c r="AL8" i="18"/>
  <c r="AJ8" i="18"/>
  <c r="AH8" i="18"/>
  <c r="AF8" i="18"/>
  <c r="AD8" i="18"/>
  <c r="AB8" i="18"/>
  <c r="AL42" i="17"/>
  <c r="AJ42" i="17"/>
  <c r="AH42" i="17"/>
  <c r="AF42" i="17"/>
  <c r="AD42" i="17"/>
  <c r="AB42" i="17"/>
  <c r="AL41" i="17"/>
  <c r="AJ41" i="17"/>
  <c r="AH41" i="17"/>
  <c r="AF41" i="17"/>
  <c r="AD41" i="17"/>
  <c r="AB41" i="17"/>
  <c r="AL40" i="17"/>
  <c r="AJ40" i="17"/>
  <c r="AH40" i="17"/>
  <c r="AF40" i="17"/>
  <c r="AD40" i="17"/>
  <c r="AB40" i="17"/>
  <c r="AL39" i="17"/>
  <c r="AJ39" i="17"/>
  <c r="AH39" i="17"/>
  <c r="AF39" i="17"/>
  <c r="AD39" i="17"/>
  <c r="AB39" i="17"/>
  <c r="AL38" i="17"/>
  <c r="AJ38" i="17"/>
  <c r="AH38" i="17"/>
  <c r="AF38" i="17"/>
  <c r="AD38" i="17"/>
  <c r="AB38" i="17"/>
  <c r="AL37" i="17"/>
  <c r="AJ37" i="17"/>
  <c r="AH37" i="17"/>
  <c r="AF37" i="17"/>
  <c r="AD37" i="17"/>
  <c r="AB37" i="17"/>
  <c r="AJ36" i="17"/>
  <c r="AH36" i="17"/>
  <c r="AF36" i="17"/>
  <c r="AD36" i="17"/>
  <c r="AB36" i="17"/>
  <c r="AL35" i="17"/>
  <c r="AJ35" i="17"/>
  <c r="AH35" i="17"/>
  <c r="AL34" i="17"/>
  <c r="AJ34" i="17"/>
  <c r="AH34" i="17"/>
  <c r="AF34" i="17"/>
  <c r="AD34" i="17"/>
  <c r="AB34" i="17"/>
  <c r="AL33" i="17"/>
  <c r="AJ33" i="17"/>
  <c r="AH33" i="17"/>
  <c r="AF33" i="17"/>
  <c r="AD33" i="17"/>
  <c r="AB33" i="17"/>
  <c r="AL32" i="17"/>
  <c r="AJ32" i="17"/>
  <c r="AH32" i="17"/>
  <c r="AF32" i="17"/>
  <c r="AD32" i="17"/>
  <c r="AB32" i="17"/>
  <c r="AL31" i="17"/>
  <c r="AJ31" i="17"/>
  <c r="AH31" i="17"/>
  <c r="AF31" i="17"/>
  <c r="AD31" i="17"/>
  <c r="AB31" i="17"/>
  <c r="AL30" i="17"/>
  <c r="AJ30" i="17"/>
  <c r="AH30" i="17"/>
  <c r="AF30" i="17"/>
  <c r="AD30" i="17"/>
  <c r="AB30" i="17"/>
  <c r="AL29" i="17"/>
  <c r="AJ29" i="17"/>
  <c r="AH29" i="17"/>
  <c r="AF29" i="17"/>
  <c r="AD29" i="17"/>
  <c r="AB29" i="17"/>
  <c r="AL28" i="17"/>
  <c r="AJ28" i="17"/>
  <c r="AH28" i="17"/>
  <c r="AF28" i="17"/>
  <c r="AD28" i="17"/>
  <c r="AB28" i="17"/>
  <c r="AL27" i="17"/>
  <c r="AJ27" i="17"/>
  <c r="AH27" i="17"/>
  <c r="AF27" i="17"/>
  <c r="AD27" i="17"/>
  <c r="AB27" i="17"/>
  <c r="AL26" i="17"/>
  <c r="AJ26" i="17"/>
  <c r="AH26" i="17"/>
  <c r="AF26" i="17"/>
  <c r="AD26" i="17"/>
  <c r="AB26" i="17"/>
  <c r="AL25" i="17"/>
  <c r="AJ25" i="17"/>
  <c r="AH25" i="17"/>
  <c r="AF25" i="17"/>
  <c r="AD25" i="17"/>
  <c r="AB25" i="17"/>
  <c r="AJ24" i="17"/>
  <c r="AH24" i="17"/>
  <c r="AF24" i="17"/>
  <c r="AD24" i="17"/>
  <c r="AB24" i="17"/>
  <c r="AL22" i="17"/>
  <c r="AJ22" i="17"/>
  <c r="AH22" i="17"/>
  <c r="AF22" i="17"/>
  <c r="AD22" i="17"/>
  <c r="AB22" i="17"/>
  <c r="AL21" i="17"/>
  <c r="AJ21" i="17"/>
  <c r="AH21" i="17"/>
  <c r="AF21" i="17"/>
  <c r="AD21" i="17"/>
  <c r="AB21" i="17"/>
  <c r="AL20" i="17"/>
  <c r="AJ20" i="17"/>
  <c r="AH20" i="17"/>
  <c r="AF20" i="17"/>
  <c r="AD20" i="17"/>
  <c r="AB20" i="17"/>
  <c r="AL19" i="17"/>
  <c r="AJ19" i="17"/>
  <c r="AH19" i="17"/>
  <c r="AF19" i="17"/>
  <c r="AD19" i="17"/>
  <c r="AB19" i="17"/>
  <c r="AL18" i="17"/>
  <c r="AJ18" i="17"/>
  <c r="AH18" i="17"/>
  <c r="AF18" i="17"/>
  <c r="AD18" i="17"/>
  <c r="AB18" i="17"/>
  <c r="AL17" i="17"/>
  <c r="AJ17" i="17"/>
  <c r="AH17" i="17"/>
  <c r="AF17" i="17"/>
  <c r="AD17" i="17"/>
  <c r="AB17" i="17"/>
  <c r="AL16" i="17"/>
  <c r="AJ16" i="17"/>
  <c r="AH16" i="17"/>
  <c r="AF16" i="17"/>
  <c r="AD16" i="17"/>
  <c r="AB16" i="17"/>
  <c r="AL15" i="17"/>
  <c r="AJ15" i="17"/>
  <c r="AH15" i="17"/>
  <c r="AF15" i="17"/>
  <c r="AD15" i="17"/>
  <c r="AB15" i="17"/>
  <c r="AL14" i="17"/>
  <c r="AJ14" i="17"/>
  <c r="AH14" i="17"/>
  <c r="AF14" i="17"/>
  <c r="AD14" i="17"/>
  <c r="AB14" i="17"/>
  <c r="AL13" i="17"/>
  <c r="AJ13" i="17"/>
  <c r="AH13" i="17"/>
  <c r="AF13" i="17"/>
  <c r="AD13" i="17"/>
  <c r="AB13" i="17"/>
  <c r="AL12" i="17"/>
  <c r="AJ12" i="17"/>
  <c r="AH12" i="17"/>
  <c r="AF12" i="17"/>
  <c r="AD12" i="17"/>
  <c r="AB12" i="17"/>
  <c r="AL11" i="17"/>
  <c r="AJ11" i="17"/>
  <c r="AH11" i="17"/>
  <c r="AF11" i="17"/>
  <c r="AD11" i="17"/>
  <c r="AB11" i="17"/>
  <c r="AL10" i="17"/>
  <c r="AJ10" i="17"/>
  <c r="AH10" i="17"/>
  <c r="AF10" i="17"/>
  <c r="AD10" i="17"/>
  <c r="AB10" i="17"/>
  <c r="AL9" i="17"/>
  <c r="AJ9" i="17"/>
  <c r="AH9" i="17"/>
  <c r="AF9" i="17"/>
  <c r="AD9" i="17"/>
  <c r="AB9" i="17"/>
  <c r="AL8" i="17"/>
  <c r="AJ8" i="17"/>
  <c r="AH8" i="17"/>
  <c r="AF8" i="17"/>
  <c r="AD8" i="17"/>
  <c r="AB8" i="17"/>
  <c r="AL25" i="16"/>
  <c r="AJ25" i="16"/>
  <c r="AH25" i="16"/>
  <c r="AF25" i="16"/>
  <c r="AD25" i="16"/>
  <c r="AB25" i="16"/>
  <c r="AL24" i="16"/>
  <c r="AJ24" i="16"/>
  <c r="AH24" i="16"/>
  <c r="AF24" i="16"/>
  <c r="AD24" i="16"/>
  <c r="AB24" i="16"/>
  <c r="AL23" i="16"/>
  <c r="AJ23" i="16"/>
  <c r="AH23" i="16"/>
  <c r="AF23" i="16"/>
  <c r="AD23" i="16"/>
  <c r="AB23" i="16"/>
  <c r="AL22" i="16"/>
  <c r="AJ22" i="16"/>
  <c r="AH22" i="16"/>
  <c r="AF22" i="16"/>
  <c r="AD22" i="16"/>
  <c r="AB22" i="16"/>
  <c r="AL21" i="16"/>
  <c r="AJ21" i="16"/>
  <c r="AH21" i="16"/>
  <c r="AF21" i="16"/>
  <c r="AD21" i="16"/>
  <c r="AB21" i="16"/>
  <c r="AL20" i="16"/>
  <c r="AJ20" i="16"/>
  <c r="AH20" i="16"/>
  <c r="AF20" i="16"/>
  <c r="AD20" i="16"/>
  <c r="AB20" i="16"/>
  <c r="AL19" i="16"/>
  <c r="AJ19" i="16"/>
  <c r="AH19" i="16"/>
  <c r="AF19" i="16"/>
  <c r="AD19" i="16"/>
  <c r="AB19" i="16"/>
  <c r="AL18" i="16"/>
  <c r="AJ18" i="16"/>
  <c r="AH18" i="16"/>
  <c r="AF18" i="16"/>
  <c r="AD18" i="16"/>
  <c r="AB18" i="16"/>
  <c r="AL17" i="16"/>
  <c r="AJ17" i="16"/>
  <c r="AH17" i="16"/>
  <c r="AF17" i="16"/>
  <c r="AD17" i="16"/>
  <c r="AB17" i="16"/>
  <c r="AL16" i="16"/>
  <c r="AJ16" i="16"/>
  <c r="AH16" i="16"/>
  <c r="AF16" i="16"/>
  <c r="AD16" i="16"/>
  <c r="AB16" i="16"/>
  <c r="AL15" i="16"/>
  <c r="AJ15" i="16"/>
  <c r="AH15" i="16"/>
  <c r="AF15" i="16"/>
  <c r="AD15" i="16"/>
  <c r="AB15" i="16"/>
  <c r="AL14" i="16"/>
  <c r="AJ14" i="16"/>
  <c r="AH14" i="16"/>
  <c r="AF14" i="16"/>
  <c r="AD14" i="16"/>
  <c r="AB14" i="16"/>
  <c r="AL13" i="16"/>
  <c r="AJ13" i="16"/>
  <c r="AH13" i="16"/>
  <c r="AF13" i="16"/>
  <c r="AD13" i="16"/>
  <c r="AB13" i="16"/>
  <c r="AL12" i="16"/>
  <c r="AJ12" i="16"/>
  <c r="AH12" i="16"/>
  <c r="AF12" i="16"/>
  <c r="AD12" i="16"/>
  <c r="AB12" i="16"/>
  <c r="AL11" i="16"/>
  <c r="AJ11" i="16"/>
  <c r="AH11" i="16"/>
  <c r="AF11" i="16"/>
  <c r="AD11" i="16"/>
  <c r="AB11" i="16"/>
  <c r="AL10" i="16"/>
  <c r="AJ10" i="16"/>
  <c r="AH10" i="16"/>
  <c r="AF10" i="16"/>
  <c r="AD10" i="16"/>
  <c r="AB10" i="16"/>
  <c r="AL9" i="16"/>
  <c r="AJ9" i="16"/>
  <c r="AH9" i="16"/>
  <c r="AF9" i="16"/>
  <c r="AD9" i="16"/>
  <c r="AB9" i="16"/>
  <c r="AL8" i="16"/>
  <c r="AJ8" i="16"/>
  <c r="AH8" i="16"/>
  <c r="AF8" i="16"/>
  <c r="AD8" i="16"/>
  <c r="AB8" i="16"/>
  <c r="AL32" i="15"/>
  <c r="AJ32" i="15"/>
  <c r="AH32" i="15"/>
  <c r="AF32" i="15"/>
  <c r="AD32" i="15"/>
  <c r="AL31" i="15"/>
  <c r="AJ31" i="15"/>
  <c r="AH31" i="15"/>
  <c r="AF31" i="15"/>
  <c r="AD31" i="15"/>
  <c r="AL30" i="15"/>
  <c r="AJ30" i="15"/>
  <c r="AH30" i="15"/>
  <c r="AF30" i="15"/>
  <c r="AD30" i="15"/>
  <c r="AL29" i="15"/>
  <c r="AJ29" i="15"/>
  <c r="AH29" i="15"/>
  <c r="AF29" i="15"/>
  <c r="AD29" i="15"/>
  <c r="AL28" i="15"/>
  <c r="AJ28" i="15"/>
  <c r="AH28" i="15"/>
  <c r="AF28" i="15"/>
  <c r="AD28" i="15"/>
  <c r="AL27" i="15"/>
  <c r="AJ27" i="15"/>
  <c r="AH27" i="15"/>
  <c r="AF27" i="15"/>
  <c r="AD27" i="15"/>
  <c r="AL26" i="15"/>
  <c r="AJ26" i="15"/>
  <c r="AH26" i="15"/>
  <c r="AF26" i="15"/>
  <c r="AD26" i="15"/>
  <c r="AL25" i="15"/>
  <c r="AJ25" i="15"/>
  <c r="AH25" i="15"/>
  <c r="AF25" i="15"/>
  <c r="AD25" i="15"/>
  <c r="AL24" i="15"/>
  <c r="AJ24" i="15"/>
  <c r="AH24" i="15"/>
  <c r="AF24" i="15"/>
  <c r="AD24" i="15"/>
  <c r="AL23" i="15"/>
  <c r="AJ23" i="15"/>
  <c r="AH23" i="15"/>
  <c r="AF23" i="15"/>
  <c r="AD23" i="15"/>
  <c r="AL22" i="15"/>
  <c r="AJ22" i="15"/>
  <c r="AH22" i="15"/>
  <c r="AF22" i="15"/>
  <c r="AD22" i="15"/>
  <c r="AL21" i="15"/>
  <c r="AJ21" i="15"/>
  <c r="AH21" i="15"/>
  <c r="AF21" i="15"/>
  <c r="AD21" i="15"/>
  <c r="AL20" i="15"/>
  <c r="AJ20" i="15"/>
  <c r="AH20" i="15"/>
  <c r="AF20" i="15"/>
  <c r="AD20" i="15"/>
  <c r="AL19" i="15"/>
  <c r="AJ19" i="15"/>
  <c r="AH19" i="15"/>
  <c r="AF19" i="15"/>
  <c r="AD19" i="15"/>
  <c r="AL18" i="15"/>
  <c r="AJ18" i="15"/>
  <c r="AH18" i="15"/>
  <c r="AF18" i="15"/>
  <c r="AD18" i="15"/>
  <c r="AL17" i="15"/>
  <c r="AJ17" i="15"/>
  <c r="AH17" i="15"/>
  <c r="AF17" i="15"/>
  <c r="AD17" i="15"/>
  <c r="AL16" i="15"/>
  <c r="AJ16" i="15"/>
  <c r="AH16" i="15"/>
  <c r="AF16" i="15"/>
  <c r="AD16" i="15"/>
  <c r="AB16" i="15"/>
  <c r="AL15" i="15"/>
  <c r="AJ15" i="15"/>
  <c r="AH15" i="15"/>
  <c r="AF15" i="15"/>
  <c r="AD15" i="15"/>
  <c r="AB15" i="15"/>
  <c r="AL14" i="15"/>
  <c r="AJ14" i="15"/>
  <c r="AH14" i="15"/>
  <c r="AF14" i="15"/>
  <c r="AD14" i="15"/>
  <c r="AB14" i="15"/>
  <c r="AL13" i="15"/>
  <c r="AJ13" i="15"/>
  <c r="AH13" i="15"/>
  <c r="AD13" i="15"/>
  <c r="AB13" i="15"/>
  <c r="AL12" i="15"/>
  <c r="AJ12" i="15"/>
  <c r="AH12" i="15"/>
  <c r="AF12" i="15"/>
  <c r="AD12" i="15"/>
  <c r="AB12" i="15"/>
  <c r="AL11" i="15"/>
  <c r="AJ11" i="15"/>
  <c r="AH11" i="15"/>
  <c r="AF11" i="15"/>
  <c r="AD11" i="15"/>
  <c r="AB11" i="15"/>
  <c r="AL10" i="15"/>
  <c r="AJ10" i="15"/>
  <c r="AH10" i="15"/>
  <c r="AF10" i="15"/>
  <c r="AD10" i="15"/>
  <c r="AL9" i="15"/>
  <c r="AJ9" i="15"/>
  <c r="AH9" i="15"/>
  <c r="AF9" i="15"/>
  <c r="AD9" i="15"/>
  <c r="AB9" i="15"/>
  <c r="AL8" i="15"/>
  <c r="AJ8" i="15"/>
  <c r="AH8" i="15"/>
  <c r="AF8" i="15"/>
  <c r="AD8" i="15"/>
  <c r="AB8" i="15"/>
  <c r="AL37" i="14"/>
  <c r="AJ37" i="14"/>
  <c r="AH37" i="14"/>
  <c r="AF37" i="14"/>
  <c r="AD37" i="14"/>
  <c r="AB37" i="14"/>
  <c r="AL36" i="14"/>
  <c r="AJ36" i="14"/>
  <c r="AH36" i="14"/>
  <c r="AF36" i="14"/>
  <c r="AD36" i="14"/>
  <c r="AB36" i="14"/>
  <c r="AL35" i="14"/>
  <c r="AJ35" i="14"/>
  <c r="AH35" i="14"/>
  <c r="AF35" i="14"/>
  <c r="AD35" i="14"/>
  <c r="AB35" i="14"/>
  <c r="AL34" i="14"/>
  <c r="AJ34" i="14"/>
  <c r="AH34" i="14"/>
  <c r="AF34" i="14"/>
  <c r="AD34" i="14"/>
  <c r="AB34" i="14"/>
  <c r="AL33" i="14"/>
  <c r="AJ33" i="14"/>
  <c r="AH33" i="14"/>
  <c r="AF33" i="14"/>
  <c r="AD33" i="14"/>
  <c r="AB33" i="14"/>
  <c r="AL32" i="14"/>
  <c r="AJ32" i="14"/>
  <c r="AH32" i="14"/>
  <c r="AF32" i="14"/>
  <c r="AD32" i="14"/>
  <c r="AB32" i="14"/>
  <c r="AJ31" i="14"/>
  <c r="AH31" i="14"/>
  <c r="AF31" i="14"/>
  <c r="AD31" i="14"/>
  <c r="AB31" i="14"/>
  <c r="AL29" i="14"/>
  <c r="AJ29" i="14"/>
  <c r="AH29" i="14"/>
  <c r="AF29" i="14"/>
  <c r="AD29" i="14"/>
  <c r="AB29" i="14"/>
  <c r="AL28" i="14"/>
  <c r="AJ28" i="14"/>
  <c r="AH28" i="14"/>
  <c r="AF28" i="14"/>
  <c r="AD28" i="14"/>
  <c r="AB28" i="14"/>
  <c r="AL27" i="14"/>
  <c r="AJ27" i="14"/>
  <c r="AH27" i="14"/>
  <c r="AF27" i="14"/>
  <c r="AD27" i="14"/>
  <c r="AB27" i="14"/>
  <c r="AL26" i="14"/>
  <c r="AJ26" i="14"/>
  <c r="AH26" i="14"/>
  <c r="AF26" i="14"/>
  <c r="AD26" i="14"/>
  <c r="AB26" i="14"/>
  <c r="AL25" i="14"/>
  <c r="AJ25" i="14"/>
  <c r="AH25" i="14"/>
  <c r="AF25" i="14"/>
  <c r="AD25" i="14"/>
  <c r="AB25" i="14"/>
  <c r="AL24" i="14"/>
  <c r="AJ24" i="14"/>
  <c r="AH24" i="14"/>
  <c r="AF24" i="14"/>
  <c r="AD24" i="14"/>
  <c r="AB24" i="14"/>
  <c r="AL23" i="14"/>
  <c r="AJ23" i="14"/>
  <c r="AH23" i="14"/>
  <c r="AF23" i="14"/>
  <c r="AD23" i="14"/>
  <c r="AB23" i="14"/>
  <c r="AL22" i="14"/>
  <c r="AJ22" i="14"/>
  <c r="AH22" i="14"/>
  <c r="AF22" i="14"/>
  <c r="AD22" i="14"/>
  <c r="AB22" i="14"/>
  <c r="AL21" i="14"/>
  <c r="AJ21" i="14"/>
  <c r="AH21" i="14"/>
  <c r="AF21" i="14"/>
  <c r="AD21" i="14"/>
  <c r="AB21" i="14"/>
  <c r="AL20" i="14"/>
  <c r="AJ20" i="14"/>
  <c r="AH20" i="14"/>
  <c r="AF20" i="14"/>
  <c r="AD20" i="14"/>
  <c r="AB20" i="14"/>
  <c r="AL19" i="14"/>
  <c r="AJ19" i="14"/>
  <c r="AH19" i="14"/>
  <c r="AF19" i="14"/>
  <c r="AD19" i="14"/>
  <c r="AB19" i="14"/>
  <c r="AL18" i="14"/>
  <c r="AJ18" i="14"/>
  <c r="AH18" i="14"/>
  <c r="AF18" i="14"/>
  <c r="AD18" i="14"/>
  <c r="AB18" i="14"/>
  <c r="AL17" i="14"/>
  <c r="AJ17" i="14"/>
  <c r="AH17" i="14"/>
  <c r="AF17" i="14"/>
  <c r="AD17" i="14"/>
  <c r="AB17" i="14"/>
  <c r="AL16" i="14"/>
  <c r="AJ16" i="14"/>
  <c r="AH16" i="14"/>
  <c r="AF16" i="14"/>
  <c r="AD16" i="14"/>
  <c r="AB16" i="14"/>
  <c r="AL15" i="14"/>
  <c r="AJ15" i="14"/>
  <c r="AH15" i="14"/>
  <c r="AF15" i="14"/>
  <c r="AD15" i="14"/>
  <c r="AB15" i="14"/>
  <c r="AL14" i="14"/>
  <c r="AJ14" i="14"/>
  <c r="AH14" i="14"/>
  <c r="AF14" i="14"/>
  <c r="AD14" i="14"/>
  <c r="AB14" i="14"/>
  <c r="AL13" i="14"/>
  <c r="AJ13" i="14"/>
  <c r="AH13" i="14"/>
  <c r="AF13" i="14"/>
  <c r="AD13" i="14"/>
  <c r="AB13" i="14"/>
  <c r="AL12" i="14"/>
  <c r="AJ12" i="14"/>
  <c r="AH12" i="14"/>
  <c r="AF12" i="14"/>
  <c r="AD12" i="14"/>
  <c r="AB12" i="14"/>
  <c r="AL11" i="14"/>
  <c r="AJ11" i="14"/>
  <c r="AH11" i="14"/>
  <c r="AF11" i="14"/>
  <c r="AD11" i="14"/>
  <c r="AB11" i="14"/>
  <c r="AL10" i="14"/>
  <c r="AJ10" i="14"/>
  <c r="AH10" i="14"/>
  <c r="AF10" i="14"/>
  <c r="AD10" i="14"/>
  <c r="AB10" i="14"/>
  <c r="AL9" i="14"/>
  <c r="AJ9" i="14"/>
  <c r="AH9" i="14"/>
  <c r="AF9" i="14"/>
  <c r="AD9" i="14"/>
  <c r="AB9" i="14"/>
  <c r="AL8" i="14"/>
  <c r="AJ8" i="14"/>
  <c r="AH8" i="14"/>
  <c r="AF8" i="14"/>
  <c r="AD8" i="14"/>
  <c r="AB8" i="14"/>
  <c r="AL25" i="13"/>
  <c r="AJ25" i="13"/>
  <c r="AH25" i="13"/>
  <c r="AF25" i="13"/>
  <c r="AD25" i="13"/>
  <c r="AB25" i="13"/>
  <c r="AL24" i="13"/>
  <c r="AJ24" i="13"/>
  <c r="AH24" i="13"/>
  <c r="AF24" i="13"/>
  <c r="AD24" i="13"/>
  <c r="AB24" i="13"/>
  <c r="AL23" i="13"/>
  <c r="AJ23" i="13"/>
  <c r="AH23" i="13"/>
  <c r="AF23" i="13"/>
  <c r="AD23" i="13"/>
  <c r="AB23" i="13"/>
  <c r="AL22" i="13"/>
  <c r="AJ22" i="13"/>
  <c r="AH22" i="13"/>
  <c r="AF22" i="13"/>
  <c r="AD22" i="13"/>
  <c r="AB22" i="13"/>
  <c r="AL21" i="13"/>
  <c r="AJ21" i="13"/>
  <c r="AH21" i="13"/>
  <c r="AF21" i="13"/>
  <c r="AD21" i="13"/>
  <c r="AB21" i="13"/>
  <c r="AJ20" i="13"/>
  <c r="AH20" i="13"/>
  <c r="AF20" i="13"/>
  <c r="AD20" i="13"/>
  <c r="AB20" i="13"/>
  <c r="AL18" i="13"/>
  <c r="AJ18" i="13"/>
  <c r="AH18" i="13"/>
  <c r="AF18" i="13"/>
  <c r="AD18" i="13"/>
  <c r="AB18" i="13"/>
  <c r="AL17" i="13"/>
  <c r="AJ17" i="13"/>
  <c r="AH17" i="13"/>
  <c r="AF17" i="13"/>
  <c r="AD17" i="13"/>
  <c r="AB17" i="13"/>
  <c r="AL16" i="13"/>
  <c r="AJ16" i="13"/>
  <c r="AH16" i="13"/>
  <c r="AF16" i="13"/>
  <c r="AD16" i="13"/>
  <c r="AB16" i="13"/>
  <c r="AL15" i="13"/>
  <c r="AJ15" i="13"/>
  <c r="AH15" i="13"/>
  <c r="AF15" i="13"/>
  <c r="AD15" i="13"/>
  <c r="AB15" i="13"/>
  <c r="AL14" i="13"/>
  <c r="AJ14" i="13"/>
  <c r="AH14" i="13"/>
  <c r="AF14" i="13"/>
  <c r="AD14" i="13"/>
  <c r="AB14" i="13"/>
  <c r="AL13" i="13"/>
  <c r="AJ13" i="13"/>
  <c r="AH13" i="13"/>
  <c r="AF13" i="13"/>
  <c r="AD13" i="13"/>
  <c r="AB13" i="13"/>
  <c r="AL12" i="13"/>
  <c r="AJ12" i="13"/>
  <c r="AH12" i="13"/>
  <c r="AF12" i="13"/>
  <c r="AD12" i="13"/>
  <c r="AB12" i="13"/>
  <c r="AL11" i="13"/>
  <c r="AJ11" i="13"/>
  <c r="AH11" i="13"/>
  <c r="AF11" i="13"/>
  <c r="AD11" i="13"/>
  <c r="AB11" i="13"/>
  <c r="AL10" i="13"/>
  <c r="AJ10" i="13"/>
  <c r="AH10" i="13"/>
  <c r="AF10" i="13"/>
  <c r="AD10" i="13"/>
  <c r="AB10" i="13"/>
  <c r="AL9" i="13"/>
  <c r="AJ9" i="13"/>
  <c r="AH9" i="13"/>
  <c r="AF9" i="13"/>
  <c r="AD9" i="13"/>
  <c r="AB9" i="13"/>
  <c r="AL8" i="13"/>
  <c r="AJ8" i="13"/>
  <c r="AH8" i="13"/>
  <c r="AF8" i="13"/>
  <c r="AD8" i="13"/>
  <c r="AB8" i="13"/>
  <c r="AL31" i="12"/>
  <c r="AJ31" i="12"/>
  <c r="AH31" i="12"/>
  <c r="AF31" i="12"/>
  <c r="AD31" i="12"/>
  <c r="AB31" i="12"/>
  <c r="AL30" i="12"/>
  <c r="AJ30" i="12"/>
  <c r="AH30" i="12"/>
  <c r="AF30" i="12"/>
  <c r="AD30" i="12"/>
  <c r="AB30" i="12"/>
  <c r="AL29" i="12"/>
  <c r="AJ29" i="12"/>
  <c r="AH29" i="12"/>
  <c r="AF29" i="12"/>
  <c r="AD29" i="12"/>
  <c r="AB29" i="12"/>
  <c r="AL28" i="12"/>
  <c r="AJ28" i="12"/>
  <c r="AH28" i="12"/>
  <c r="AF28" i="12"/>
  <c r="AD28" i="12"/>
  <c r="AB28" i="12"/>
  <c r="AL27" i="12"/>
  <c r="AJ27" i="12"/>
  <c r="AH27" i="12"/>
  <c r="AF27" i="12"/>
  <c r="AD27" i="12"/>
  <c r="AB27" i="12"/>
  <c r="AL26" i="12"/>
  <c r="AJ26" i="12"/>
  <c r="AH26" i="12"/>
  <c r="AF26" i="12"/>
  <c r="AD26" i="12"/>
  <c r="AB26" i="12"/>
  <c r="AL25" i="12"/>
  <c r="AJ25" i="12"/>
  <c r="AH25" i="12"/>
  <c r="AF25" i="12"/>
  <c r="AD25" i="12"/>
  <c r="AB25" i="12"/>
  <c r="AL24" i="12"/>
  <c r="AJ24" i="12"/>
  <c r="AH24" i="12"/>
  <c r="AF24" i="12"/>
  <c r="AD24" i="12"/>
  <c r="AB24" i="12"/>
  <c r="AL23" i="12"/>
  <c r="AJ23" i="12"/>
  <c r="AH23" i="12"/>
  <c r="AF23" i="12"/>
  <c r="AD23" i="12"/>
  <c r="AB23" i="12"/>
  <c r="AL22" i="12"/>
  <c r="AJ22" i="12"/>
  <c r="AH22" i="12"/>
  <c r="AF22" i="12"/>
  <c r="AD22" i="12"/>
  <c r="AB22" i="12"/>
  <c r="AL21" i="12"/>
  <c r="AJ21" i="12"/>
  <c r="AH21" i="12"/>
  <c r="AF21" i="12"/>
  <c r="AD21" i="12"/>
  <c r="AB21" i="12"/>
  <c r="AJ20" i="12"/>
  <c r="AH20" i="12"/>
  <c r="AF20" i="12"/>
  <c r="AD20" i="12"/>
  <c r="AB20" i="12"/>
  <c r="AL18" i="12"/>
  <c r="AJ18" i="12"/>
  <c r="AH18" i="12"/>
  <c r="AF18" i="12"/>
  <c r="AD18" i="12"/>
  <c r="AB18" i="12"/>
  <c r="AL17" i="12"/>
  <c r="AJ17" i="12"/>
  <c r="AH17" i="12"/>
  <c r="AF17" i="12"/>
  <c r="AD17" i="12"/>
  <c r="AB17" i="12"/>
  <c r="AL16" i="12"/>
  <c r="AJ16" i="12"/>
  <c r="AH16" i="12"/>
  <c r="AF16" i="12"/>
  <c r="AD16" i="12"/>
  <c r="AB16" i="12"/>
  <c r="AL15" i="12"/>
  <c r="AJ15" i="12"/>
  <c r="AH15" i="12"/>
  <c r="AF15" i="12"/>
  <c r="AD15" i="12"/>
  <c r="AB15" i="12"/>
  <c r="AL14" i="12"/>
  <c r="AJ14" i="12"/>
  <c r="AH14" i="12"/>
  <c r="AF14" i="12"/>
  <c r="AD14" i="12"/>
  <c r="AB14" i="12"/>
  <c r="AL13" i="12"/>
  <c r="AJ13" i="12"/>
  <c r="AH13" i="12"/>
  <c r="AF13" i="12"/>
  <c r="AD13" i="12"/>
  <c r="AB13" i="12"/>
  <c r="AL12" i="12"/>
  <c r="AJ12" i="12"/>
  <c r="AH12" i="12"/>
  <c r="AF12" i="12"/>
  <c r="AD12" i="12"/>
  <c r="AB12" i="12"/>
  <c r="AL11" i="12"/>
  <c r="AJ11" i="12"/>
  <c r="AH11" i="12"/>
  <c r="AF11" i="12"/>
  <c r="AD11" i="12"/>
  <c r="AB11" i="12"/>
  <c r="AL10" i="12"/>
  <c r="AJ10" i="12"/>
  <c r="AH10" i="12"/>
  <c r="AF10" i="12"/>
  <c r="AD10" i="12"/>
  <c r="AB10" i="12"/>
  <c r="AL9" i="12"/>
  <c r="AJ9" i="12"/>
  <c r="AH9" i="12"/>
  <c r="AF9" i="12"/>
  <c r="AD9" i="12"/>
  <c r="AB9" i="12"/>
  <c r="AL8" i="12"/>
  <c r="AJ8" i="12"/>
  <c r="AH8" i="12"/>
  <c r="AF8" i="12"/>
  <c r="AD8" i="12"/>
  <c r="AB8" i="12"/>
  <c r="AL43" i="10"/>
  <c r="AJ43" i="10"/>
  <c r="AH43" i="10"/>
  <c r="AF43" i="10"/>
  <c r="AD43" i="10"/>
  <c r="AB43" i="10"/>
  <c r="AL42" i="10"/>
  <c r="AJ42" i="10"/>
  <c r="AH42" i="10"/>
  <c r="AF42" i="10"/>
  <c r="AD42" i="10"/>
  <c r="AB42" i="10"/>
  <c r="AL41" i="10"/>
  <c r="AJ41" i="10"/>
  <c r="AH41" i="10"/>
  <c r="AF41" i="10"/>
  <c r="AD41" i="10"/>
  <c r="AB41" i="10"/>
  <c r="AL40" i="10"/>
  <c r="AJ40" i="10"/>
  <c r="AH40" i="10"/>
  <c r="AF40" i="10"/>
  <c r="AD40" i="10"/>
  <c r="AB40" i="10"/>
  <c r="AL39" i="10"/>
  <c r="AJ39" i="10"/>
  <c r="AH39" i="10"/>
  <c r="AF39" i="10"/>
  <c r="AD39" i="10"/>
  <c r="AB39" i="10"/>
  <c r="AL38" i="10"/>
  <c r="AJ38" i="10"/>
  <c r="AH38" i="10"/>
  <c r="AF38" i="10"/>
  <c r="AD38" i="10"/>
  <c r="AB38" i="10"/>
  <c r="AL37" i="10"/>
  <c r="AJ37" i="10"/>
  <c r="AH37" i="10"/>
  <c r="AF37" i="10"/>
  <c r="AD37" i="10"/>
  <c r="AB37" i="10"/>
  <c r="AL36" i="10"/>
  <c r="AJ36" i="10"/>
  <c r="AH36" i="10"/>
  <c r="AF36" i="10"/>
  <c r="AD36" i="10"/>
  <c r="AB36" i="10"/>
  <c r="AL35" i="10"/>
  <c r="AJ35" i="10"/>
  <c r="AH35" i="10"/>
  <c r="AF35" i="10"/>
  <c r="AD35" i="10"/>
  <c r="AB35" i="10"/>
  <c r="AL34" i="10"/>
  <c r="AJ34" i="10"/>
  <c r="AH34" i="10"/>
  <c r="AF34" i="10"/>
  <c r="AD34" i="10"/>
  <c r="AB34" i="10"/>
  <c r="AL33" i="10"/>
  <c r="AJ33" i="10"/>
  <c r="AH33" i="10"/>
  <c r="AF33" i="10"/>
  <c r="AD33" i="10"/>
  <c r="AB33" i="10"/>
  <c r="AL32" i="10"/>
  <c r="AJ32" i="10"/>
  <c r="AH32" i="10"/>
  <c r="AF32" i="10"/>
  <c r="AD32" i="10"/>
  <c r="AB32" i="10"/>
  <c r="AL31" i="10"/>
  <c r="AJ31" i="10"/>
  <c r="AH31" i="10"/>
  <c r="AF31" i="10"/>
  <c r="AD31" i="10"/>
  <c r="AB31" i="10"/>
  <c r="AL30" i="10"/>
  <c r="AJ30" i="10"/>
  <c r="AH30" i="10"/>
  <c r="AF30" i="10"/>
  <c r="AD30" i="10"/>
  <c r="AB30" i="10"/>
  <c r="AL29" i="10"/>
  <c r="AJ29" i="10"/>
  <c r="AH29" i="10"/>
  <c r="AF29" i="10"/>
  <c r="AD29" i="10"/>
  <c r="AB29" i="10"/>
  <c r="AL28" i="10"/>
  <c r="AJ28" i="10"/>
  <c r="AH28" i="10"/>
  <c r="AF28" i="10"/>
  <c r="AD28" i="10"/>
  <c r="AB28" i="10"/>
  <c r="AL27" i="10"/>
  <c r="AJ27" i="10"/>
  <c r="AH27" i="10"/>
  <c r="AF27" i="10"/>
  <c r="AD27" i="10"/>
  <c r="AB27" i="10"/>
  <c r="AL26" i="10"/>
  <c r="AJ26" i="10"/>
  <c r="AH26" i="10"/>
  <c r="AF26" i="10"/>
  <c r="AD26" i="10"/>
  <c r="AB26" i="10"/>
  <c r="AL25" i="10"/>
  <c r="AJ25" i="10"/>
  <c r="AH25" i="10"/>
  <c r="AF25" i="10"/>
  <c r="AD25" i="10"/>
  <c r="AB25" i="10"/>
  <c r="AJ24" i="10"/>
  <c r="AH24" i="10"/>
  <c r="AF24" i="10"/>
  <c r="AD24" i="10"/>
  <c r="AB24" i="10"/>
  <c r="AL22" i="10"/>
  <c r="AJ22" i="10"/>
  <c r="AH22" i="10"/>
  <c r="AF22" i="10"/>
  <c r="AD22" i="10"/>
  <c r="AB22" i="10"/>
  <c r="AL21" i="10"/>
  <c r="AJ21" i="10"/>
  <c r="AH21" i="10"/>
  <c r="AF21" i="10"/>
  <c r="AD21" i="10"/>
  <c r="AB21" i="10"/>
  <c r="AL20" i="10"/>
  <c r="AJ20" i="10"/>
  <c r="AH20" i="10"/>
  <c r="AF20" i="10"/>
  <c r="AD20" i="10"/>
  <c r="AB20" i="10"/>
  <c r="AL19" i="10"/>
  <c r="AJ19" i="10"/>
  <c r="AH19" i="10"/>
  <c r="AF19" i="10"/>
  <c r="AD19" i="10"/>
  <c r="AB19" i="10"/>
  <c r="AL18" i="10"/>
  <c r="AJ18" i="10"/>
  <c r="AH18" i="10"/>
  <c r="AF18" i="10"/>
  <c r="AD18" i="10"/>
  <c r="AB18" i="10"/>
  <c r="AL17" i="10"/>
  <c r="AJ17" i="10"/>
  <c r="AH17" i="10"/>
  <c r="AF17" i="10"/>
  <c r="AD17" i="10"/>
  <c r="AB17" i="10"/>
  <c r="AL16" i="10"/>
  <c r="AJ16" i="10"/>
  <c r="AH16" i="10"/>
  <c r="AF16" i="10"/>
  <c r="AD16" i="10"/>
  <c r="AB16" i="10"/>
  <c r="AL15" i="10"/>
  <c r="AJ15" i="10"/>
  <c r="AH15" i="10"/>
  <c r="AF15" i="10"/>
  <c r="AD15" i="10"/>
  <c r="AB15" i="10"/>
  <c r="AL14" i="10"/>
  <c r="AJ14" i="10"/>
  <c r="AH14" i="10"/>
  <c r="AF14" i="10"/>
  <c r="AD14" i="10"/>
  <c r="AB14" i="10"/>
  <c r="AL13" i="10"/>
  <c r="AJ13" i="10"/>
  <c r="AH13" i="10"/>
  <c r="AF13" i="10"/>
  <c r="AD13" i="10"/>
  <c r="AB13" i="10"/>
  <c r="AL12" i="10"/>
  <c r="AJ12" i="10"/>
  <c r="AH12" i="10"/>
  <c r="AF12" i="10"/>
  <c r="AD12" i="10"/>
  <c r="AB12" i="10"/>
  <c r="AL11" i="10"/>
  <c r="AJ11" i="10"/>
  <c r="AH11" i="10"/>
  <c r="AF11" i="10"/>
  <c r="AD11" i="10"/>
  <c r="AB11" i="10"/>
  <c r="AL10" i="10"/>
  <c r="AJ10" i="10"/>
  <c r="AH10" i="10"/>
  <c r="AF10" i="10"/>
  <c r="AD10" i="10"/>
  <c r="AB10" i="10"/>
  <c r="AL9" i="10"/>
  <c r="AJ9" i="10"/>
  <c r="AH9" i="10"/>
  <c r="AF9" i="10"/>
  <c r="AD9" i="10"/>
  <c r="AB9" i="10"/>
  <c r="AL8" i="10"/>
  <c r="AJ8" i="10"/>
  <c r="AH8" i="10"/>
  <c r="AF8" i="10"/>
  <c r="AD8" i="10"/>
  <c r="AB8" i="10"/>
  <c r="AL33" i="9"/>
  <c r="AJ33" i="9"/>
  <c r="AH33" i="9"/>
  <c r="AF33" i="9"/>
  <c r="AD33" i="9"/>
  <c r="AB33" i="9"/>
  <c r="AL32" i="9"/>
  <c r="AJ32" i="9"/>
  <c r="AH32" i="9"/>
  <c r="AF32" i="9"/>
  <c r="AD32" i="9"/>
  <c r="AB32" i="9"/>
  <c r="AL31" i="9"/>
  <c r="AJ31" i="9"/>
  <c r="AH31" i="9"/>
  <c r="AF31" i="9"/>
  <c r="AD31" i="9"/>
  <c r="AB31" i="9"/>
  <c r="AL30" i="9"/>
  <c r="AJ30" i="9"/>
  <c r="AH30" i="9"/>
  <c r="AF30" i="9"/>
  <c r="AD30" i="9"/>
  <c r="AB30" i="9"/>
  <c r="AL29" i="9"/>
  <c r="AJ29" i="9"/>
  <c r="AH29" i="9"/>
  <c r="AF29" i="9"/>
  <c r="AD29" i="9"/>
  <c r="AB29" i="9"/>
  <c r="AL28" i="9"/>
  <c r="AJ28" i="9"/>
  <c r="AH28" i="9"/>
  <c r="AF28" i="9"/>
  <c r="AD28" i="9"/>
  <c r="AB28" i="9"/>
  <c r="AL27" i="9"/>
  <c r="AJ27" i="9"/>
  <c r="AH27" i="9"/>
  <c r="AF27" i="9"/>
  <c r="AD27" i="9"/>
  <c r="AB27" i="9"/>
  <c r="AL26" i="9"/>
  <c r="AJ26" i="9"/>
  <c r="AH26" i="9"/>
  <c r="AF26" i="9"/>
  <c r="AD26" i="9"/>
  <c r="AB26" i="9"/>
  <c r="AL25" i="9"/>
  <c r="AJ25" i="9"/>
  <c r="AH25" i="9"/>
  <c r="AF25" i="9"/>
  <c r="AD25" i="9"/>
  <c r="AB25" i="9"/>
  <c r="AL24" i="9"/>
  <c r="AJ24" i="9"/>
  <c r="AH24" i="9"/>
  <c r="AF24" i="9"/>
  <c r="AD24" i="9"/>
  <c r="AB24" i="9"/>
  <c r="AL23" i="9"/>
  <c r="AJ23" i="9"/>
  <c r="AH23" i="9"/>
  <c r="AF23" i="9"/>
  <c r="AD23" i="9"/>
  <c r="AB23" i="9"/>
  <c r="AL22" i="9"/>
  <c r="AJ22" i="9"/>
  <c r="AH22" i="9"/>
  <c r="AF22" i="9"/>
  <c r="AD22" i="9"/>
  <c r="AB22" i="9"/>
  <c r="AJ21" i="9"/>
  <c r="AH21" i="9"/>
  <c r="AF21" i="9"/>
  <c r="AD21" i="9"/>
  <c r="AB21" i="9"/>
  <c r="AL19" i="9"/>
  <c r="AJ19" i="9"/>
  <c r="AH19" i="9"/>
  <c r="AF19" i="9"/>
  <c r="AD19" i="9"/>
  <c r="AB19" i="9"/>
  <c r="AL18" i="9"/>
  <c r="AJ18" i="9"/>
  <c r="AH18" i="9"/>
  <c r="AF18" i="9"/>
  <c r="AD18" i="9"/>
  <c r="AB18" i="9"/>
  <c r="AL17" i="9"/>
  <c r="AJ17" i="9"/>
  <c r="AH17" i="9"/>
  <c r="AF17" i="9"/>
  <c r="AD17" i="9"/>
  <c r="AB17" i="9"/>
  <c r="AL16" i="9"/>
  <c r="AJ16" i="9"/>
  <c r="AH16" i="9"/>
  <c r="AF16" i="9"/>
  <c r="AD16" i="9"/>
  <c r="AB16" i="9"/>
  <c r="AL15" i="9"/>
  <c r="AJ15" i="9"/>
  <c r="AH15" i="9"/>
  <c r="AF15" i="9"/>
  <c r="AD15" i="9"/>
  <c r="AB15" i="9"/>
  <c r="AL14" i="9"/>
  <c r="AJ14" i="9"/>
  <c r="AH14" i="9"/>
  <c r="AF14" i="9"/>
  <c r="AD14" i="9"/>
  <c r="AB14" i="9"/>
  <c r="AL13" i="9"/>
  <c r="AJ13" i="9"/>
  <c r="AH13" i="9"/>
  <c r="AF13" i="9"/>
  <c r="AD13" i="9"/>
  <c r="AB13" i="9"/>
  <c r="AL12" i="9"/>
  <c r="AJ12" i="9"/>
  <c r="AH12" i="9"/>
  <c r="AF12" i="9"/>
  <c r="AD12" i="9"/>
  <c r="AB12" i="9"/>
  <c r="AL11" i="9"/>
  <c r="AJ11" i="9"/>
  <c r="AH11" i="9"/>
  <c r="AF11" i="9"/>
  <c r="AD11" i="9"/>
  <c r="AB11" i="9"/>
  <c r="AL10" i="9"/>
  <c r="AJ10" i="9"/>
  <c r="AH10" i="9"/>
  <c r="AF10" i="9"/>
  <c r="AD10" i="9"/>
  <c r="AB10" i="9"/>
  <c r="AL9" i="9"/>
  <c r="AJ9" i="9"/>
  <c r="AH9" i="9"/>
  <c r="AF9" i="9"/>
  <c r="AD9" i="9"/>
  <c r="AB9" i="9"/>
  <c r="AL8" i="9"/>
  <c r="AJ8" i="9"/>
  <c r="AH8" i="9"/>
  <c r="AF8" i="9"/>
  <c r="AD8" i="9"/>
  <c r="AB8" i="9"/>
  <c r="AL31" i="8"/>
  <c r="AJ31" i="8"/>
  <c r="AH31" i="8"/>
  <c r="AF31" i="8"/>
  <c r="AD31" i="8"/>
  <c r="AB31" i="8"/>
  <c r="AL30" i="8"/>
  <c r="AJ30" i="8"/>
  <c r="AH30" i="8"/>
  <c r="AF30" i="8"/>
  <c r="AD30" i="8"/>
  <c r="AB30" i="8"/>
  <c r="AL29" i="8"/>
  <c r="AJ29" i="8"/>
  <c r="AH29" i="8"/>
  <c r="AF29" i="8"/>
  <c r="AD29" i="8"/>
  <c r="AB29" i="8"/>
  <c r="AL28" i="8"/>
  <c r="AJ28" i="8"/>
  <c r="AH28" i="8"/>
  <c r="AF28" i="8"/>
  <c r="AD28" i="8"/>
  <c r="AB28" i="8"/>
  <c r="AL27" i="8"/>
  <c r="AJ27" i="8"/>
  <c r="AH27" i="8"/>
  <c r="AF27" i="8"/>
  <c r="AD27" i="8"/>
  <c r="AB27" i="8"/>
  <c r="AL26" i="8"/>
  <c r="AJ26" i="8"/>
  <c r="AH26" i="8"/>
  <c r="AF26" i="8"/>
  <c r="AD26" i="8"/>
  <c r="AB26" i="8"/>
  <c r="AL25" i="8"/>
  <c r="AJ25" i="8"/>
  <c r="AH25" i="8"/>
  <c r="AF25" i="8"/>
  <c r="AD25" i="8"/>
  <c r="AB25" i="8"/>
  <c r="AL24" i="8"/>
  <c r="AJ24" i="8"/>
  <c r="AH24" i="8"/>
  <c r="AF24" i="8"/>
  <c r="AD24" i="8"/>
  <c r="AB24" i="8"/>
  <c r="AL23" i="8"/>
  <c r="AJ23" i="8"/>
  <c r="AH23" i="8"/>
  <c r="AF23" i="8"/>
  <c r="AD23" i="8"/>
  <c r="AB23" i="8"/>
  <c r="AL22" i="8"/>
  <c r="AJ22" i="8"/>
  <c r="AH22" i="8"/>
  <c r="AF22" i="8"/>
  <c r="AD22" i="8"/>
  <c r="AB22" i="8"/>
  <c r="AL21" i="8"/>
  <c r="AJ21" i="8"/>
  <c r="AH21" i="8"/>
  <c r="AF21" i="8"/>
  <c r="AD21" i="8"/>
  <c r="AB21" i="8"/>
  <c r="AL20" i="8"/>
  <c r="AJ20" i="8"/>
  <c r="AH20" i="8"/>
  <c r="AF20" i="8"/>
  <c r="AD20" i="8"/>
  <c r="AB20" i="8"/>
  <c r="AL19" i="8"/>
  <c r="AJ19" i="8"/>
  <c r="AH19" i="8"/>
  <c r="AF19" i="8"/>
  <c r="AD19" i="8"/>
  <c r="AB19" i="8"/>
  <c r="AL18" i="8"/>
  <c r="AJ18" i="8"/>
  <c r="AH18" i="8"/>
  <c r="AF18" i="8"/>
  <c r="AD18" i="8"/>
  <c r="AB18" i="8"/>
  <c r="AJ17" i="8"/>
  <c r="AH17" i="8"/>
  <c r="AF17" i="8"/>
  <c r="AD17" i="8"/>
  <c r="AB17" i="8"/>
  <c r="AL15" i="8"/>
  <c r="AJ15" i="8"/>
  <c r="AH15" i="8"/>
  <c r="AF15" i="8"/>
  <c r="AD15" i="8"/>
  <c r="AB15" i="8"/>
  <c r="AL14" i="8"/>
  <c r="AJ14" i="8"/>
  <c r="AH14" i="8"/>
  <c r="AF14" i="8"/>
  <c r="AD14" i="8"/>
  <c r="AB14" i="8"/>
  <c r="AL13" i="8"/>
  <c r="AJ13" i="8"/>
  <c r="AH13" i="8"/>
  <c r="AF13" i="8"/>
  <c r="AD13" i="8"/>
  <c r="AB13" i="8"/>
  <c r="AL12" i="8"/>
  <c r="AJ12" i="8"/>
  <c r="AH12" i="8"/>
  <c r="AF12" i="8"/>
  <c r="AD12" i="8"/>
  <c r="AB12" i="8"/>
  <c r="AL11" i="8"/>
  <c r="AJ11" i="8"/>
  <c r="AH11" i="8"/>
  <c r="AF11" i="8"/>
  <c r="AD11" i="8"/>
  <c r="AB11" i="8"/>
  <c r="AL10" i="8"/>
  <c r="AJ10" i="8"/>
  <c r="AH10" i="8"/>
  <c r="AF10" i="8"/>
  <c r="AD10" i="8"/>
  <c r="AB10" i="8"/>
  <c r="AL9" i="8"/>
  <c r="AJ9" i="8"/>
  <c r="AH9" i="8"/>
  <c r="AF9" i="8"/>
  <c r="AD9" i="8"/>
  <c r="AB9" i="8"/>
  <c r="AL8" i="8"/>
  <c r="AJ8" i="8"/>
  <c r="AH8" i="8"/>
  <c r="AF8" i="8"/>
  <c r="AD8" i="8"/>
  <c r="AB8" i="8"/>
  <c r="AL36" i="7"/>
  <c r="AJ36" i="7"/>
  <c r="AH36" i="7"/>
  <c r="AF36" i="7"/>
  <c r="AD36" i="7"/>
  <c r="AB36" i="7"/>
  <c r="AL35" i="7"/>
  <c r="AJ35" i="7"/>
  <c r="AH35" i="7"/>
  <c r="AF35" i="7"/>
  <c r="AD35" i="7"/>
  <c r="AB35" i="7"/>
  <c r="AL34" i="7"/>
  <c r="AJ34" i="7"/>
  <c r="AH34" i="7"/>
  <c r="AB34" i="7"/>
  <c r="AL33" i="7"/>
  <c r="AJ33" i="7"/>
  <c r="AH33" i="7"/>
  <c r="AF33" i="7"/>
  <c r="AD33" i="7"/>
  <c r="AB33" i="7"/>
  <c r="AL32" i="7"/>
  <c r="AJ32" i="7"/>
  <c r="AH32" i="7"/>
  <c r="AF32" i="7"/>
  <c r="AD32" i="7"/>
  <c r="AB32" i="7"/>
  <c r="AL31" i="7"/>
  <c r="AJ31" i="7"/>
  <c r="AH31" i="7"/>
  <c r="AF31" i="7"/>
  <c r="AD31" i="7"/>
  <c r="AB31" i="7"/>
  <c r="AL30" i="7"/>
  <c r="AJ30" i="7"/>
  <c r="AH30" i="7"/>
  <c r="AF30" i="7"/>
  <c r="AD30" i="7"/>
  <c r="AL29" i="7"/>
  <c r="AJ29" i="7"/>
  <c r="AF29" i="7"/>
  <c r="AD29" i="7"/>
  <c r="AB29" i="7"/>
  <c r="AL28" i="7"/>
  <c r="AJ28" i="7"/>
  <c r="AH28" i="7"/>
  <c r="AF28" i="7"/>
  <c r="AD28" i="7"/>
  <c r="AB28" i="7"/>
  <c r="AL27" i="7"/>
  <c r="AJ27" i="7"/>
  <c r="AH27" i="7"/>
  <c r="AF27" i="7"/>
  <c r="AD27" i="7"/>
  <c r="AB27" i="7"/>
  <c r="AL26" i="7"/>
  <c r="AJ26" i="7"/>
  <c r="AH26" i="7"/>
  <c r="AF26" i="7"/>
  <c r="AD26" i="7"/>
  <c r="AB26" i="7"/>
  <c r="AL25" i="7"/>
  <c r="AJ25" i="7"/>
  <c r="AH25" i="7"/>
  <c r="AF25" i="7"/>
  <c r="AD25" i="7"/>
  <c r="AB25" i="7"/>
  <c r="AL24" i="7"/>
  <c r="AJ24" i="7"/>
  <c r="AH24" i="7"/>
  <c r="AF24" i="7"/>
  <c r="AD24" i="7"/>
  <c r="AB24" i="7"/>
  <c r="AL23" i="7"/>
  <c r="AJ23" i="7"/>
  <c r="AH23" i="7"/>
  <c r="AF23" i="7"/>
  <c r="AD23" i="7"/>
  <c r="AB23" i="7"/>
  <c r="AL22" i="7"/>
  <c r="AH22" i="7"/>
  <c r="AD22" i="7"/>
  <c r="AB22" i="7"/>
  <c r="AL21" i="7"/>
  <c r="AJ21" i="7"/>
  <c r="AH21" i="7"/>
  <c r="AF21" i="7"/>
  <c r="AD21" i="7"/>
  <c r="AB21" i="7"/>
  <c r="AL20" i="7"/>
  <c r="AJ20" i="7"/>
  <c r="AH20" i="7"/>
  <c r="AF20" i="7"/>
  <c r="AD20" i="7"/>
  <c r="AB20" i="7"/>
  <c r="AL19" i="7"/>
  <c r="AJ19" i="7"/>
  <c r="AH19" i="7"/>
  <c r="AF19" i="7"/>
  <c r="AD19" i="7"/>
  <c r="AB19" i="7"/>
  <c r="AL18" i="7"/>
  <c r="AF18" i="7"/>
  <c r="AD18" i="7"/>
  <c r="AB18" i="7"/>
  <c r="AL17" i="7"/>
  <c r="AJ17" i="7"/>
  <c r="AH17" i="7"/>
  <c r="AF17" i="7"/>
  <c r="AD17" i="7"/>
  <c r="AB17" i="7"/>
  <c r="AL16" i="7"/>
  <c r="AJ16" i="7"/>
  <c r="AH16" i="7"/>
  <c r="AF16" i="7"/>
  <c r="AB16" i="7"/>
  <c r="AL15" i="7"/>
  <c r="AJ15" i="7"/>
  <c r="AH15" i="7"/>
  <c r="AF15" i="7"/>
  <c r="AD15" i="7"/>
  <c r="AL14" i="7"/>
  <c r="AJ14" i="7"/>
  <c r="AH14" i="7"/>
  <c r="AF14" i="7"/>
  <c r="AD14" i="7"/>
  <c r="AB14" i="7"/>
  <c r="AL13" i="7"/>
  <c r="AJ13" i="7"/>
  <c r="AH13" i="7"/>
  <c r="AF13" i="7"/>
  <c r="AD13" i="7"/>
  <c r="AB13" i="7"/>
  <c r="AL12" i="7"/>
  <c r="AJ12" i="7"/>
  <c r="AH12" i="7"/>
  <c r="AF12" i="7"/>
  <c r="AD12" i="7"/>
  <c r="AB12" i="7"/>
  <c r="AL11" i="7"/>
  <c r="AJ11" i="7"/>
  <c r="AH11" i="7"/>
  <c r="AF11" i="7"/>
  <c r="AD11" i="7"/>
  <c r="AB11" i="7"/>
  <c r="AL10" i="7"/>
  <c r="AJ10" i="7"/>
  <c r="AH10" i="7"/>
  <c r="AF10" i="7"/>
  <c r="AD10" i="7"/>
  <c r="AB10" i="7"/>
  <c r="AL9" i="7"/>
  <c r="AJ9" i="7"/>
  <c r="AH9" i="7"/>
  <c r="AF9" i="7"/>
  <c r="AD9" i="7"/>
  <c r="AB9" i="7"/>
  <c r="AL8" i="7"/>
  <c r="AJ8" i="7"/>
  <c r="AH8" i="7"/>
  <c r="AF8" i="7"/>
  <c r="AD8" i="7"/>
  <c r="AB8" i="7"/>
  <c r="P22" i="7"/>
  <c r="E14" i="1"/>
  <c r="AJ22" i="7"/>
  <c r="P18" i="7"/>
  <c r="S13" i="1"/>
  <c r="O18" i="7"/>
  <c r="O37" i="7"/>
  <c r="M29" i="7"/>
  <c r="AH29" i="7"/>
  <c r="M18" i="7"/>
  <c r="E11" i="1"/>
  <c r="D11" i="1"/>
  <c r="J34" i="7"/>
  <c r="AF34" i="7"/>
  <c r="J22" i="7"/>
  <c r="G34" i="7"/>
  <c r="E9" i="1"/>
  <c r="R9" i="1"/>
  <c r="G16" i="7"/>
  <c r="D30" i="7"/>
  <c r="D25" i="30"/>
  <c r="AB25" i="30"/>
  <c r="S26" i="30"/>
  <c r="S41" i="26"/>
  <c r="S42" i="26"/>
  <c r="AL41" i="26"/>
  <c r="O22" i="7"/>
  <c r="L18" i="7"/>
  <c r="L37" i="7"/>
  <c r="I34" i="7"/>
  <c r="I22" i="7"/>
  <c r="I37" i="7"/>
  <c r="F16" i="7"/>
  <c r="C30" i="7"/>
  <c r="C15" i="7"/>
  <c r="C37" i="7"/>
  <c r="R38" i="7"/>
  <c r="D20" i="5"/>
  <c r="D32" i="8"/>
  <c r="S33" i="8"/>
  <c r="E26" i="1"/>
  <c r="E68" i="1"/>
  <c r="D26" i="1"/>
  <c r="S43" i="17"/>
  <c r="AL43" i="17"/>
  <c r="R43" i="17"/>
  <c r="P43" i="17"/>
  <c r="AJ43" i="17"/>
  <c r="O43" i="17"/>
  <c r="M43" i="17"/>
  <c r="L43" i="17"/>
  <c r="J43" i="17"/>
  <c r="AF43" i="17"/>
  <c r="I43" i="17"/>
  <c r="G43" i="17"/>
  <c r="AD43" i="17"/>
  <c r="F43" i="17"/>
  <c r="D43" i="17"/>
  <c r="C24" i="29"/>
  <c r="M24" i="29"/>
  <c r="E25" i="6"/>
  <c r="C43" i="17"/>
  <c r="R44" i="17"/>
  <c r="J35" i="17"/>
  <c r="AF35" i="17"/>
  <c r="I35" i="17"/>
  <c r="G35" i="17"/>
  <c r="AD35" i="17"/>
  <c r="F35" i="17"/>
  <c r="D35" i="17"/>
  <c r="C35" i="17"/>
  <c r="R36" i="17"/>
  <c r="G20" i="5"/>
  <c r="S40" i="20"/>
  <c r="AN6" i="29"/>
  <c r="AN9" i="29"/>
  <c r="R40" i="20"/>
  <c r="R23" i="6"/>
  <c r="P40" i="20"/>
  <c r="AJ40" i="20"/>
  <c r="O40" i="20"/>
  <c r="M40" i="20"/>
  <c r="AH40" i="20"/>
  <c r="L40" i="20"/>
  <c r="J40" i="20"/>
  <c r="AJ6" i="29"/>
  <c r="K23" i="6"/>
  <c r="I40" i="20"/>
  <c r="R41" i="20"/>
  <c r="G23" i="5"/>
  <c r="J23" i="6"/>
  <c r="B23" i="6"/>
  <c r="G40" i="20"/>
  <c r="F40" i="20"/>
  <c r="D40" i="20"/>
  <c r="AB40" i="20"/>
  <c r="C40" i="20"/>
  <c r="S16" i="30"/>
  <c r="AL16" i="30"/>
  <c r="R16" i="30"/>
  <c r="P16" i="30"/>
  <c r="AJ16" i="30"/>
  <c r="O16" i="30"/>
  <c r="M16" i="30"/>
  <c r="AH16" i="30"/>
  <c r="L16" i="30"/>
  <c r="J16" i="30"/>
  <c r="K39" i="6"/>
  <c r="I16" i="30"/>
  <c r="J39" i="6"/>
  <c r="G16" i="30"/>
  <c r="AD16" i="30"/>
  <c r="F16" i="30"/>
  <c r="D16" i="30"/>
  <c r="S17" i="30"/>
  <c r="I22" i="5"/>
  <c r="C16" i="30"/>
  <c r="R17" i="30"/>
  <c r="S3" i="30"/>
  <c r="R3" i="30"/>
  <c r="P3" i="30"/>
  <c r="L3" i="30"/>
  <c r="I3" i="30"/>
  <c r="H3" i="30"/>
  <c r="B3" i="30"/>
  <c r="S1" i="30"/>
  <c r="S37" i="18"/>
  <c r="AL37" i="18"/>
  <c r="R37" i="18"/>
  <c r="P37" i="18"/>
  <c r="AJ37" i="18"/>
  <c r="O37" i="18"/>
  <c r="M37" i="18"/>
  <c r="AH37" i="18"/>
  <c r="L37" i="18"/>
  <c r="J37" i="18"/>
  <c r="AF37" i="18"/>
  <c r="I37" i="18"/>
  <c r="R38" i="18"/>
  <c r="J21" i="6"/>
  <c r="B21" i="6"/>
  <c r="G37" i="18"/>
  <c r="AD37" i="18"/>
  <c r="F37" i="18"/>
  <c r="D37" i="18"/>
  <c r="C22" i="29"/>
  <c r="C37" i="18"/>
  <c r="D21" i="6"/>
  <c r="S44" i="10"/>
  <c r="AL44" i="10"/>
  <c r="R44" i="10"/>
  <c r="P44" i="10"/>
  <c r="AJ44" i="10"/>
  <c r="O44" i="10"/>
  <c r="M44" i="10"/>
  <c r="F9" i="29"/>
  <c r="K11" i="6"/>
  <c r="AH44" i="10"/>
  <c r="L44" i="10"/>
  <c r="J11" i="6"/>
  <c r="J44" i="10"/>
  <c r="E9" i="29"/>
  <c r="I11" i="6"/>
  <c r="AF44" i="10"/>
  <c r="I44" i="10"/>
  <c r="H11" i="6"/>
  <c r="G44" i="10"/>
  <c r="AD44" i="10"/>
  <c r="D9" i="29"/>
  <c r="G11" i="6"/>
  <c r="F44" i="10"/>
  <c r="F11" i="6"/>
  <c r="D44" i="10"/>
  <c r="S45" i="10"/>
  <c r="AB44" i="10"/>
  <c r="C44" i="10"/>
  <c r="R45" i="10"/>
  <c r="D11" i="6"/>
  <c r="M39" i="25"/>
  <c r="I61" i="1"/>
  <c r="AZ15" i="29"/>
  <c r="M43" i="6"/>
  <c r="D19" i="12"/>
  <c r="C11" i="29"/>
  <c r="E12" i="6"/>
  <c r="D19" i="13"/>
  <c r="S20" i="13"/>
  <c r="AL20" i="13"/>
  <c r="E34" i="1"/>
  <c r="D34" i="1"/>
  <c r="G41" i="26"/>
  <c r="D41" i="26"/>
  <c r="S39" i="25"/>
  <c r="P39" i="25"/>
  <c r="K61" i="1"/>
  <c r="J39" i="25"/>
  <c r="D39" i="25"/>
  <c r="S12" i="25"/>
  <c r="BC7" i="29"/>
  <c r="S26" i="25"/>
  <c r="BC14" i="29"/>
  <c r="S42" i="6"/>
  <c r="P26" i="25"/>
  <c r="J26" i="25"/>
  <c r="AY14" i="29"/>
  <c r="K42" i="6"/>
  <c r="D26" i="25"/>
  <c r="AV14" i="29"/>
  <c r="J12" i="25"/>
  <c r="D12" i="25"/>
  <c r="AB12" i="25"/>
  <c r="M25" i="24"/>
  <c r="I57" i="1"/>
  <c r="J25" i="24"/>
  <c r="G25" i="24"/>
  <c r="D25" i="24"/>
  <c r="E57" i="1"/>
  <c r="J22" i="23"/>
  <c r="AF22" i="23"/>
  <c r="D22" i="23"/>
  <c r="AB22" i="23"/>
  <c r="D19" i="18"/>
  <c r="E47" i="1"/>
  <c r="D47" i="1"/>
  <c r="B47" i="1"/>
  <c r="D26" i="16"/>
  <c r="C19" i="29"/>
  <c r="AB26" i="16"/>
  <c r="J21" i="20"/>
  <c r="AJ5" i="29"/>
  <c r="D21" i="20"/>
  <c r="C12" i="25"/>
  <c r="D29" i="6"/>
  <c r="B29" i="6"/>
  <c r="R13" i="25"/>
  <c r="R16" i="8"/>
  <c r="L25" i="24"/>
  <c r="L28" i="6"/>
  <c r="L32" i="6"/>
  <c r="I21" i="20"/>
  <c r="J22" i="6"/>
  <c r="E55" i="1"/>
  <c r="C6" i="28"/>
  <c r="C5" i="28"/>
  <c r="C4" i="28"/>
  <c r="P41" i="26"/>
  <c r="AJ41" i="26"/>
  <c r="O41" i="26"/>
  <c r="M41" i="26"/>
  <c r="AH41" i="26"/>
  <c r="L41" i="26"/>
  <c r="J41" i="26"/>
  <c r="AF41" i="26"/>
  <c r="I41" i="26"/>
  <c r="F41" i="26"/>
  <c r="C41" i="26"/>
  <c r="S3" i="26"/>
  <c r="R3" i="26"/>
  <c r="P3" i="26"/>
  <c r="L3" i="26"/>
  <c r="I3" i="26"/>
  <c r="B3" i="26"/>
  <c r="S1" i="26"/>
  <c r="R39" i="25"/>
  <c r="R43" i="6"/>
  <c r="O39" i="25"/>
  <c r="P43" i="6"/>
  <c r="L39" i="25"/>
  <c r="L43" i="6"/>
  <c r="L44" i="6"/>
  <c r="I39" i="25"/>
  <c r="J43" i="6"/>
  <c r="G39" i="25"/>
  <c r="F39" i="25"/>
  <c r="H43" i="6"/>
  <c r="C39" i="25"/>
  <c r="R26" i="25"/>
  <c r="O26" i="25"/>
  <c r="P42" i="6"/>
  <c r="M26" i="25"/>
  <c r="AH26" i="25"/>
  <c r="I60" i="1"/>
  <c r="M42" i="6"/>
  <c r="L26" i="25"/>
  <c r="I26" i="25"/>
  <c r="J42" i="6"/>
  <c r="G26" i="25"/>
  <c r="G60" i="1"/>
  <c r="F26" i="25"/>
  <c r="C26" i="25"/>
  <c r="R27" i="25"/>
  <c r="D42" i="6"/>
  <c r="B42" i="6"/>
  <c r="R12" i="25"/>
  <c r="R29" i="6"/>
  <c r="P12" i="25"/>
  <c r="O12" i="25"/>
  <c r="M12" i="25"/>
  <c r="AH12" i="25"/>
  <c r="L12" i="25"/>
  <c r="I12" i="25"/>
  <c r="J29" i="6"/>
  <c r="G12" i="25"/>
  <c r="F12" i="25"/>
  <c r="S3" i="25"/>
  <c r="R3" i="25"/>
  <c r="P3" i="25"/>
  <c r="L3" i="25"/>
  <c r="I3" i="25"/>
  <c r="B3" i="25"/>
  <c r="S1" i="25"/>
  <c r="S34" i="24"/>
  <c r="M58" i="1"/>
  <c r="AL34" i="24"/>
  <c r="R34" i="24"/>
  <c r="N41" i="6"/>
  <c r="P34" i="24"/>
  <c r="O34" i="24"/>
  <c r="M34" i="24"/>
  <c r="L34" i="24"/>
  <c r="J34" i="24"/>
  <c r="AY13" i="29"/>
  <c r="I34" i="24"/>
  <c r="G34" i="24"/>
  <c r="AD34" i="24"/>
  <c r="F34" i="24"/>
  <c r="H41" i="6"/>
  <c r="D34" i="24"/>
  <c r="AV13" i="29"/>
  <c r="C34" i="24"/>
  <c r="S25" i="24"/>
  <c r="K57" i="1"/>
  <c r="Q28" i="6"/>
  <c r="C28" i="6"/>
  <c r="R25" i="24"/>
  <c r="P28" i="6"/>
  <c r="P25" i="24"/>
  <c r="AJ25" i="24"/>
  <c r="O25" i="24"/>
  <c r="I25" i="24"/>
  <c r="R26" i="24"/>
  <c r="G25" i="5"/>
  <c r="J28" i="6"/>
  <c r="B28" i="6"/>
  <c r="F25" i="24"/>
  <c r="H28" i="6"/>
  <c r="C25" i="24"/>
  <c r="D28" i="6"/>
  <c r="S3" i="24"/>
  <c r="R3" i="24"/>
  <c r="P3" i="24"/>
  <c r="L3" i="24"/>
  <c r="I3" i="24"/>
  <c r="B3" i="24"/>
  <c r="S1" i="24"/>
  <c r="S22" i="23"/>
  <c r="AL22" i="23"/>
  <c r="R22" i="23"/>
  <c r="P22" i="23"/>
  <c r="BA4" i="29"/>
  <c r="O22" i="23"/>
  <c r="M22" i="23"/>
  <c r="AH22" i="23"/>
  <c r="L22" i="23"/>
  <c r="I22" i="23"/>
  <c r="G22" i="23"/>
  <c r="AD22" i="23"/>
  <c r="F22" i="23"/>
  <c r="C22" i="23"/>
  <c r="R23" i="23"/>
  <c r="G24" i="5"/>
  <c r="S4" i="23"/>
  <c r="S3" i="23"/>
  <c r="R3" i="23"/>
  <c r="P3" i="23"/>
  <c r="L3" i="23"/>
  <c r="I3" i="23"/>
  <c r="B3" i="23"/>
  <c r="S1" i="23"/>
  <c r="K54" i="1"/>
  <c r="J54" i="1"/>
  <c r="I54" i="1"/>
  <c r="H54" i="1"/>
  <c r="G54" i="1"/>
  <c r="G50" i="1"/>
  <c r="K49" i="1"/>
  <c r="G49" i="1"/>
  <c r="S21" i="20"/>
  <c r="AL21" i="20"/>
  <c r="K48" i="1"/>
  <c r="Q22" i="6"/>
  <c r="C22" i="6"/>
  <c r="R21" i="20"/>
  <c r="P22" i="6"/>
  <c r="P21" i="20"/>
  <c r="O21" i="20"/>
  <c r="M21" i="20"/>
  <c r="I48" i="1"/>
  <c r="L21" i="20"/>
  <c r="L22" i="6"/>
  <c r="G21" i="20"/>
  <c r="F21" i="20"/>
  <c r="C21" i="20"/>
  <c r="D22" i="6"/>
  <c r="S4" i="20"/>
  <c r="S3" i="20"/>
  <c r="R3" i="20"/>
  <c r="P3" i="20"/>
  <c r="L3" i="20"/>
  <c r="I3" i="20"/>
  <c r="B3" i="20"/>
  <c r="S1" i="20"/>
  <c r="K47" i="1"/>
  <c r="S19" i="18"/>
  <c r="K44" i="1"/>
  <c r="Q20" i="6"/>
  <c r="AL19" i="18"/>
  <c r="R19" i="18"/>
  <c r="P20" i="6"/>
  <c r="P19" i="18"/>
  <c r="AJ19" i="18"/>
  <c r="O19" i="18"/>
  <c r="N20" i="6"/>
  <c r="M19" i="18"/>
  <c r="L19" i="18"/>
  <c r="J19" i="18"/>
  <c r="AF19" i="18"/>
  <c r="I19" i="18"/>
  <c r="J20" i="6"/>
  <c r="G19" i="18"/>
  <c r="F19" i="18"/>
  <c r="H20" i="6"/>
  <c r="C19" i="18"/>
  <c r="R20" i="18"/>
  <c r="G21" i="5"/>
  <c r="S3" i="18"/>
  <c r="R3" i="18"/>
  <c r="P3" i="18"/>
  <c r="L3" i="18"/>
  <c r="I3" i="18"/>
  <c r="B3" i="18"/>
  <c r="S1" i="18"/>
  <c r="S23" i="17"/>
  <c r="AL23" i="17"/>
  <c r="R23" i="17"/>
  <c r="P23" i="17"/>
  <c r="AJ23" i="17"/>
  <c r="O23" i="17"/>
  <c r="M23" i="17"/>
  <c r="AH23" i="17"/>
  <c r="L23" i="17"/>
  <c r="J23" i="17"/>
  <c r="I23" i="17"/>
  <c r="G23" i="17"/>
  <c r="AD23" i="17"/>
  <c r="F23" i="17"/>
  <c r="D23" i="17"/>
  <c r="C23" i="17"/>
  <c r="R24" i="17"/>
  <c r="S3" i="17"/>
  <c r="R3" i="17"/>
  <c r="P3" i="17"/>
  <c r="L3" i="17"/>
  <c r="I3" i="17"/>
  <c r="B3" i="17"/>
  <c r="S1" i="17"/>
  <c r="S26" i="16"/>
  <c r="AL26" i="16"/>
  <c r="R26" i="16"/>
  <c r="P18" i="6"/>
  <c r="P26" i="16"/>
  <c r="AJ26" i="16"/>
  <c r="O26" i="16"/>
  <c r="M26" i="16"/>
  <c r="L26" i="16"/>
  <c r="J26" i="16"/>
  <c r="F19" i="29"/>
  <c r="I26" i="16"/>
  <c r="G26" i="16"/>
  <c r="AD26" i="16"/>
  <c r="F26" i="16"/>
  <c r="C26" i="16"/>
  <c r="R27" i="16"/>
  <c r="D29" i="5"/>
  <c r="S4" i="16"/>
  <c r="S3" i="16"/>
  <c r="R3" i="16"/>
  <c r="P3" i="16"/>
  <c r="L3" i="16"/>
  <c r="I3" i="16"/>
  <c r="B3" i="16"/>
  <c r="S1" i="16"/>
  <c r="S33" i="15"/>
  <c r="R33" i="15"/>
  <c r="P33" i="15"/>
  <c r="O33" i="15"/>
  <c r="M33" i="15"/>
  <c r="I38" i="1"/>
  <c r="AH33" i="15"/>
  <c r="L33" i="15"/>
  <c r="J33" i="15"/>
  <c r="AF33" i="15"/>
  <c r="I33" i="15"/>
  <c r="J17" i="6"/>
  <c r="G33" i="15"/>
  <c r="G38" i="1"/>
  <c r="F33" i="15"/>
  <c r="H17" i="6"/>
  <c r="C33" i="15"/>
  <c r="D17" i="6"/>
  <c r="S3" i="15"/>
  <c r="R3" i="15"/>
  <c r="P3" i="15"/>
  <c r="L3" i="15"/>
  <c r="I3" i="15"/>
  <c r="B3" i="15"/>
  <c r="S1" i="15"/>
  <c r="S38" i="14"/>
  <c r="AL38" i="14"/>
  <c r="R38" i="14"/>
  <c r="P38" i="14"/>
  <c r="O38" i="14"/>
  <c r="R39" i="14"/>
  <c r="D27" i="5"/>
  <c r="N38" i="6"/>
  <c r="N44" i="6"/>
  <c r="M38" i="14"/>
  <c r="AH38" i="14"/>
  <c r="L38" i="14"/>
  <c r="J38" i="14"/>
  <c r="H37" i="1"/>
  <c r="I38" i="14"/>
  <c r="J38" i="6"/>
  <c r="G38" i="14"/>
  <c r="F38" i="14"/>
  <c r="D38" i="14"/>
  <c r="E37" i="1"/>
  <c r="C38" i="14"/>
  <c r="D38" i="6"/>
  <c r="S30" i="14"/>
  <c r="K36" i="1"/>
  <c r="Q37" i="6"/>
  <c r="R30" i="14"/>
  <c r="P30" i="14"/>
  <c r="AJ30" i="14"/>
  <c r="O30" i="14"/>
  <c r="N37" i="6"/>
  <c r="M30" i="14"/>
  <c r="AH30" i="14"/>
  <c r="L30" i="14"/>
  <c r="L37" i="6"/>
  <c r="J30" i="14"/>
  <c r="U4" i="29"/>
  <c r="U8" i="29"/>
  <c r="I30" i="14"/>
  <c r="R31" i="14"/>
  <c r="J37" i="6"/>
  <c r="B37" i="6"/>
  <c r="G30" i="14"/>
  <c r="AD30" i="14"/>
  <c r="F30" i="14"/>
  <c r="D30" i="14"/>
  <c r="E36" i="1"/>
  <c r="D36" i="1"/>
  <c r="AB30" i="14"/>
  <c r="C30" i="14"/>
  <c r="D37" i="6"/>
  <c r="S3" i="14"/>
  <c r="R3" i="14"/>
  <c r="P3" i="14"/>
  <c r="L3" i="14"/>
  <c r="I3" i="14"/>
  <c r="B3" i="14"/>
  <c r="S1" i="14"/>
  <c r="S26" i="13"/>
  <c r="AL26" i="13"/>
  <c r="R26" i="13"/>
  <c r="P16" i="6"/>
  <c r="P26" i="13"/>
  <c r="I35" i="1"/>
  <c r="M16" i="6"/>
  <c r="AJ26" i="13"/>
  <c r="O26" i="13"/>
  <c r="L16" i="6"/>
  <c r="M26" i="13"/>
  <c r="F16" i="29"/>
  <c r="L26" i="13"/>
  <c r="J16" i="6"/>
  <c r="J26" i="13"/>
  <c r="I26" i="13"/>
  <c r="H16" i="6"/>
  <c r="G26" i="13"/>
  <c r="D16" i="29"/>
  <c r="AD26" i="13"/>
  <c r="F26" i="13"/>
  <c r="F35" i="1"/>
  <c r="D35" i="1"/>
  <c r="D26" i="13"/>
  <c r="C16" i="29"/>
  <c r="M16" i="29"/>
  <c r="C26" i="13"/>
  <c r="D16" i="6"/>
  <c r="B16" i="6"/>
  <c r="S19" i="13"/>
  <c r="R19" i="13"/>
  <c r="P15" i="6"/>
  <c r="P19" i="13"/>
  <c r="AJ19" i="13"/>
  <c r="I34" i="1"/>
  <c r="M15" i="6"/>
  <c r="O19" i="13"/>
  <c r="M19" i="13"/>
  <c r="L19" i="13"/>
  <c r="R20" i="13"/>
  <c r="D26" i="5"/>
  <c r="J19" i="13"/>
  <c r="AF19" i="13"/>
  <c r="I19" i="13"/>
  <c r="H15" i="6"/>
  <c r="G19" i="13"/>
  <c r="F19" i="13"/>
  <c r="F15" i="6"/>
  <c r="B15" i="6"/>
  <c r="C19" i="13"/>
  <c r="D15" i="6"/>
  <c r="S3" i="13"/>
  <c r="R3" i="13"/>
  <c r="P3" i="13"/>
  <c r="L3" i="13"/>
  <c r="I3" i="13"/>
  <c r="B3" i="13"/>
  <c r="S1" i="13"/>
  <c r="S32" i="12"/>
  <c r="R32" i="12"/>
  <c r="P13" i="6"/>
  <c r="P32" i="12"/>
  <c r="AJ32" i="12"/>
  <c r="O32" i="12"/>
  <c r="M32" i="12"/>
  <c r="AH32" i="12"/>
  <c r="L32" i="12"/>
  <c r="J13" i="6"/>
  <c r="B13" i="6"/>
  <c r="J32" i="12"/>
  <c r="E12" i="29"/>
  <c r="I13" i="6"/>
  <c r="I32" i="12"/>
  <c r="H13" i="6"/>
  <c r="G32" i="12"/>
  <c r="D12" i="29"/>
  <c r="F32" i="12"/>
  <c r="F13" i="6"/>
  <c r="D32" i="12"/>
  <c r="C12" i="29"/>
  <c r="C32" i="12"/>
  <c r="S19" i="12"/>
  <c r="R19" i="12"/>
  <c r="P12" i="6"/>
  <c r="P19" i="12"/>
  <c r="I32" i="1"/>
  <c r="M12" i="6"/>
  <c r="AJ19" i="12"/>
  <c r="O19" i="12"/>
  <c r="M19" i="12"/>
  <c r="AH19" i="12"/>
  <c r="L19" i="12"/>
  <c r="J12" i="6"/>
  <c r="J19" i="12"/>
  <c r="G32" i="1"/>
  <c r="I19" i="12"/>
  <c r="H12" i="6"/>
  <c r="G19" i="12"/>
  <c r="D11" i="29"/>
  <c r="F19" i="12"/>
  <c r="F12" i="6"/>
  <c r="C19" i="12"/>
  <c r="R20" i="12"/>
  <c r="D25" i="5"/>
  <c r="S3" i="12"/>
  <c r="R3" i="12"/>
  <c r="P3" i="12"/>
  <c r="L3" i="12"/>
  <c r="I3" i="12"/>
  <c r="B3" i="12"/>
  <c r="S1" i="12"/>
  <c r="I31" i="1"/>
  <c r="H31" i="1"/>
  <c r="S23" i="10"/>
  <c r="AL23" i="10"/>
  <c r="R23" i="10"/>
  <c r="P10" i="6"/>
  <c r="P32" i="6"/>
  <c r="P23" i="10"/>
  <c r="I30" i="1"/>
  <c r="O23" i="10"/>
  <c r="M23" i="10"/>
  <c r="AH23" i="10"/>
  <c r="F8" i="29"/>
  <c r="K10" i="6"/>
  <c r="L23" i="10"/>
  <c r="J10" i="6"/>
  <c r="J23" i="10"/>
  <c r="E8" i="29"/>
  <c r="I23" i="10"/>
  <c r="H10" i="6"/>
  <c r="G23" i="10"/>
  <c r="D8" i="29"/>
  <c r="F23" i="10"/>
  <c r="F10" i="6"/>
  <c r="D23" i="10"/>
  <c r="C8" i="29"/>
  <c r="AB23" i="10"/>
  <c r="E30" i="1"/>
  <c r="D30" i="1"/>
  <c r="C23" i="10"/>
  <c r="D10" i="6"/>
  <c r="B10" i="6"/>
  <c r="S4" i="10"/>
  <c r="S3" i="10"/>
  <c r="R3" i="10"/>
  <c r="P3" i="10"/>
  <c r="L3" i="10"/>
  <c r="I3" i="10"/>
  <c r="B3" i="10"/>
  <c r="S1" i="10"/>
  <c r="S34" i="9"/>
  <c r="AL34" i="9"/>
  <c r="R34" i="9"/>
  <c r="P34" i="9"/>
  <c r="AJ34" i="9"/>
  <c r="O34" i="9"/>
  <c r="M34" i="9"/>
  <c r="AH34" i="9"/>
  <c r="L34" i="9"/>
  <c r="R35" i="9"/>
  <c r="J34" i="9"/>
  <c r="AF34" i="9"/>
  <c r="I34" i="9"/>
  <c r="G34" i="9"/>
  <c r="S35" i="9"/>
  <c r="AD34" i="9"/>
  <c r="F34" i="9"/>
  <c r="D34" i="9"/>
  <c r="C34" i="9"/>
  <c r="S20" i="9"/>
  <c r="AL20" i="9"/>
  <c r="R20" i="9"/>
  <c r="P20" i="9"/>
  <c r="AJ20" i="9"/>
  <c r="O20" i="9"/>
  <c r="M20" i="9"/>
  <c r="AH20" i="9"/>
  <c r="L20" i="9"/>
  <c r="J20" i="9"/>
  <c r="AF20" i="9"/>
  <c r="I20" i="9"/>
  <c r="G20" i="9"/>
  <c r="F20" i="9"/>
  <c r="R21" i="9"/>
  <c r="D23" i="5"/>
  <c r="D20" i="9"/>
  <c r="AB20" i="9"/>
  <c r="C20" i="9"/>
  <c r="S4" i="9"/>
  <c r="S3" i="9"/>
  <c r="R3" i="9"/>
  <c r="P3" i="9"/>
  <c r="L3" i="9"/>
  <c r="I3" i="9"/>
  <c r="B3" i="9"/>
  <c r="S1" i="9"/>
  <c r="S32" i="8"/>
  <c r="I5" i="29"/>
  <c r="R32" i="8"/>
  <c r="P7" i="6"/>
  <c r="P32" i="8"/>
  <c r="I26" i="1"/>
  <c r="M7" i="6"/>
  <c r="O32" i="8"/>
  <c r="L7" i="6"/>
  <c r="M32" i="8"/>
  <c r="H26" i="1"/>
  <c r="L32" i="8"/>
  <c r="J7" i="6"/>
  <c r="J32" i="8"/>
  <c r="I32" i="8"/>
  <c r="H7" i="6"/>
  <c r="G32" i="8"/>
  <c r="F32" i="8"/>
  <c r="F7" i="6"/>
  <c r="C32" i="8"/>
  <c r="D7" i="6"/>
  <c r="R33" i="8"/>
  <c r="D22" i="5"/>
  <c r="S16" i="8"/>
  <c r="I4" i="29"/>
  <c r="Q6" i="6"/>
  <c r="P16" i="8"/>
  <c r="O16" i="8"/>
  <c r="L6" i="6"/>
  <c r="M16" i="8"/>
  <c r="L16" i="8"/>
  <c r="J6" i="6"/>
  <c r="J16" i="8"/>
  <c r="I16" i="8"/>
  <c r="H6" i="6"/>
  <c r="G16" i="8"/>
  <c r="F16" i="8"/>
  <c r="F6" i="6"/>
  <c r="D16" i="8"/>
  <c r="E25" i="1"/>
  <c r="C16" i="8"/>
  <c r="R17" i="8"/>
  <c r="D6" i="6"/>
  <c r="S3" i="8"/>
  <c r="R3" i="8"/>
  <c r="P3" i="8"/>
  <c r="L3" i="8"/>
  <c r="I3" i="8"/>
  <c r="H3" i="8"/>
  <c r="B3" i="8"/>
  <c r="S1" i="8"/>
  <c r="S37" i="7"/>
  <c r="S4" i="7"/>
  <c r="S3" i="7"/>
  <c r="R3" i="7"/>
  <c r="P3" i="7"/>
  <c r="L3" i="7"/>
  <c r="I3" i="7"/>
  <c r="B3" i="7"/>
  <c r="S1" i="7"/>
  <c r="B84" i="1"/>
  <c r="C83" i="1"/>
  <c r="F82" i="1"/>
  <c r="E82" i="1"/>
  <c r="B82" i="1"/>
  <c r="B17" i="28"/>
  <c r="D82" i="1"/>
  <c r="C82" i="1"/>
  <c r="F81" i="1"/>
  <c r="E81" i="1"/>
  <c r="B81" i="1"/>
  <c r="B16" i="28"/>
  <c r="D81" i="1"/>
  <c r="C81" i="1"/>
  <c r="E80" i="1"/>
  <c r="B80" i="1"/>
  <c r="B15" i="28"/>
  <c r="D80" i="1"/>
  <c r="C80" i="1"/>
  <c r="E79" i="1"/>
  <c r="B79" i="1"/>
  <c r="B14" i="28"/>
  <c r="D79" i="1"/>
  <c r="C79" i="1"/>
  <c r="D78" i="1"/>
  <c r="C78" i="1"/>
  <c r="C77" i="1"/>
  <c r="F76" i="1"/>
  <c r="E76" i="1"/>
  <c r="B76" i="1"/>
  <c r="D76" i="1"/>
  <c r="C76" i="1"/>
  <c r="F75" i="1"/>
  <c r="E75" i="1"/>
  <c r="B75" i="1"/>
  <c r="D75" i="1"/>
  <c r="C75" i="1"/>
  <c r="C74" i="1"/>
  <c r="U67" i="1"/>
  <c r="L67" i="1"/>
  <c r="D67" i="1"/>
  <c r="Q67" i="1"/>
  <c r="W66" i="1"/>
  <c r="V66" i="1"/>
  <c r="L66" i="1"/>
  <c r="D66" i="1"/>
  <c r="O66" i="1"/>
  <c r="W65" i="1"/>
  <c r="V65" i="1"/>
  <c r="L65" i="1"/>
  <c r="D65" i="1"/>
  <c r="U64" i="1"/>
  <c r="K64" i="1"/>
  <c r="I64" i="1"/>
  <c r="H64" i="1"/>
  <c r="G64" i="1"/>
  <c r="E64" i="1"/>
  <c r="W63" i="1"/>
  <c r="V63" i="1"/>
  <c r="K63" i="1"/>
  <c r="I63" i="1"/>
  <c r="M31" i="6"/>
  <c r="H63" i="1"/>
  <c r="G63" i="1"/>
  <c r="D63" i="1"/>
  <c r="Q63" i="1"/>
  <c r="E63" i="1"/>
  <c r="S62" i="1"/>
  <c r="V62" i="1"/>
  <c r="W62" i="1"/>
  <c r="K62" i="1"/>
  <c r="D62" i="1"/>
  <c r="J62" i="1"/>
  <c r="I62" i="1"/>
  <c r="H62" i="1"/>
  <c r="G62" i="1"/>
  <c r="E62" i="1"/>
  <c r="U61" i="1"/>
  <c r="U60" i="1"/>
  <c r="P60" i="1"/>
  <c r="U59" i="1"/>
  <c r="I59" i="1"/>
  <c r="W58" i="1"/>
  <c r="V58" i="1"/>
  <c r="U58" i="1"/>
  <c r="S57" i="1"/>
  <c r="V57" i="1"/>
  <c r="U56" i="1"/>
  <c r="K56" i="1"/>
  <c r="Q27" i="6"/>
  <c r="C27" i="6"/>
  <c r="J56" i="1"/>
  <c r="I56" i="1"/>
  <c r="H56" i="1"/>
  <c r="G56" i="1"/>
  <c r="E56" i="1"/>
  <c r="S56" i="1"/>
  <c r="W55" i="1"/>
  <c r="V55" i="1"/>
  <c r="K55" i="1"/>
  <c r="J55" i="1"/>
  <c r="I55" i="1"/>
  <c r="D55" i="1"/>
  <c r="H55" i="1"/>
  <c r="G55" i="1"/>
  <c r="Y54" i="1"/>
  <c r="X54" i="1"/>
  <c r="U54" i="1"/>
  <c r="Y53" i="1"/>
  <c r="X53" i="1"/>
  <c r="W53" i="1"/>
  <c r="V53" i="1"/>
  <c r="K53" i="1"/>
  <c r="J53" i="1"/>
  <c r="I53" i="1"/>
  <c r="H53" i="1"/>
  <c r="G53" i="1"/>
  <c r="E53" i="1"/>
  <c r="D53" i="1"/>
  <c r="Y52" i="1"/>
  <c r="X52" i="1"/>
  <c r="W52" i="1"/>
  <c r="V52" i="1"/>
  <c r="K52" i="1"/>
  <c r="J52" i="1"/>
  <c r="I52" i="1"/>
  <c r="H52" i="1"/>
  <c r="G52" i="1"/>
  <c r="E52" i="1"/>
  <c r="D52" i="1"/>
  <c r="R52" i="1"/>
  <c r="U52" i="1"/>
  <c r="AE52" i="1"/>
  <c r="O52" i="1"/>
  <c r="Y51" i="1"/>
  <c r="X51" i="1"/>
  <c r="W51" i="1"/>
  <c r="V51" i="1"/>
  <c r="K51" i="1"/>
  <c r="J51" i="1"/>
  <c r="I51" i="1"/>
  <c r="H51" i="1"/>
  <c r="G51" i="1"/>
  <c r="E51" i="1"/>
  <c r="D51" i="1"/>
  <c r="B51" i="1"/>
  <c r="W50" i="1"/>
  <c r="V50" i="1"/>
  <c r="K50" i="1"/>
  <c r="I50" i="1"/>
  <c r="W49" i="1"/>
  <c r="V49" i="1"/>
  <c r="AG49" i="1"/>
  <c r="U49" i="1"/>
  <c r="J49" i="1"/>
  <c r="I49" i="1"/>
  <c r="H49" i="1"/>
  <c r="E49" i="1"/>
  <c r="D49" i="1"/>
  <c r="Q49" i="1"/>
  <c r="Y49" i="1"/>
  <c r="AL49" i="1"/>
  <c r="W48" i="1"/>
  <c r="V48" i="1"/>
  <c r="Y47" i="1"/>
  <c r="X47" i="1"/>
  <c r="U47" i="1"/>
  <c r="J47" i="1"/>
  <c r="I47" i="1"/>
  <c r="G47" i="1"/>
  <c r="W46" i="1"/>
  <c r="AK46" i="1" s="1"/>
  <c r="V46" i="1"/>
  <c r="AG46" i="1" s="1"/>
  <c r="U46" i="1"/>
  <c r="I46" i="1"/>
  <c r="H46" i="1"/>
  <c r="G46" i="1"/>
  <c r="E46" i="1"/>
  <c r="D46" i="1"/>
  <c r="Y45" i="1"/>
  <c r="X45" i="1"/>
  <c r="W45" i="1"/>
  <c r="AJ45" i="1" s="1"/>
  <c r="V45" i="1"/>
  <c r="AE45" i="1" s="1"/>
  <c r="U45" i="1"/>
  <c r="I45" i="1"/>
  <c r="H45" i="1"/>
  <c r="G45" i="1"/>
  <c r="E45" i="1"/>
  <c r="D45" i="1"/>
  <c r="Y44" i="1"/>
  <c r="X44" i="1"/>
  <c r="U44" i="1"/>
  <c r="J44" i="1"/>
  <c r="O20" i="6"/>
  <c r="Y43" i="1"/>
  <c r="X43" i="1"/>
  <c r="W43" i="1"/>
  <c r="V43" i="1"/>
  <c r="O43" i="1"/>
  <c r="R43" i="1"/>
  <c r="U43" i="1"/>
  <c r="K43" i="1"/>
  <c r="J43" i="1"/>
  <c r="I43" i="1"/>
  <c r="H43" i="1"/>
  <c r="G43" i="1"/>
  <c r="E43" i="1"/>
  <c r="D43" i="1"/>
  <c r="Y42" i="1"/>
  <c r="X42" i="1"/>
  <c r="W42" i="1"/>
  <c r="V42" i="1"/>
  <c r="H42" i="1"/>
  <c r="G42" i="1"/>
  <c r="E42" i="1"/>
  <c r="D42" i="1"/>
  <c r="O42" i="1"/>
  <c r="R42" i="1"/>
  <c r="U42" i="1"/>
  <c r="AI42" i="1"/>
  <c r="Y41" i="1"/>
  <c r="X41" i="1"/>
  <c r="W41" i="1"/>
  <c r="V41" i="1"/>
  <c r="H41" i="1"/>
  <c r="G41" i="1"/>
  <c r="E41" i="1"/>
  <c r="D41" i="1"/>
  <c r="Y40" i="1"/>
  <c r="X40" i="1"/>
  <c r="U40" i="1"/>
  <c r="G40" i="1"/>
  <c r="E40" i="1"/>
  <c r="D40" i="1"/>
  <c r="Y39" i="1"/>
  <c r="X39" i="1"/>
  <c r="U39" i="1"/>
  <c r="K39" i="1"/>
  <c r="Q18" i="6"/>
  <c r="J39" i="1"/>
  <c r="O18" i="6"/>
  <c r="I39" i="1"/>
  <c r="M18" i="6"/>
  <c r="H39" i="1"/>
  <c r="G39" i="1"/>
  <c r="E39" i="1"/>
  <c r="D39" i="1"/>
  <c r="Y38" i="1"/>
  <c r="X38" i="1"/>
  <c r="S38" i="1"/>
  <c r="V38" i="1"/>
  <c r="W37" i="1"/>
  <c r="AK37" i="1" s="1"/>
  <c r="V37" i="1"/>
  <c r="AE37" i="1" s="1"/>
  <c r="U37" i="1"/>
  <c r="K37" i="1"/>
  <c r="Q38" i="6"/>
  <c r="W36" i="1"/>
  <c r="AI36" i="1"/>
  <c r="V36" i="1"/>
  <c r="U36" i="1"/>
  <c r="AH36" i="1"/>
  <c r="I36" i="1"/>
  <c r="M37" i="6"/>
  <c r="G36" i="1"/>
  <c r="I37" i="6"/>
  <c r="C37" i="6"/>
  <c r="Y35" i="1"/>
  <c r="X35" i="1"/>
  <c r="W35" i="1"/>
  <c r="V35" i="1"/>
  <c r="Y34" i="1"/>
  <c r="X34" i="1"/>
  <c r="S34" i="1"/>
  <c r="W34" i="1"/>
  <c r="O34" i="1"/>
  <c r="Y33" i="1"/>
  <c r="X33" i="1"/>
  <c r="W33" i="1"/>
  <c r="V33" i="1"/>
  <c r="Y32" i="1"/>
  <c r="X32" i="1"/>
  <c r="W32" i="1"/>
  <c r="V32" i="1"/>
  <c r="Y31" i="1"/>
  <c r="X31" i="1"/>
  <c r="O31" i="1"/>
  <c r="S31" i="1"/>
  <c r="K31" i="1"/>
  <c r="Y30" i="1"/>
  <c r="X30" i="1"/>
  <c r="W30" i="1"/>
  <c r="V30" i="1"/>
  <c r="Y29" i="1"/>
  <c r="X29" i="1"/>
  <c r="W29" i="1"/>
  <c r="V29" i="1"/>
  <c r="K29" i="1"/>
  <c r="Q14" i="6"/>
  <c r="I29" i="1"/>
  <c r="M14" i="6"/>
  <c r="H29" i="1"/>
  <c r="G29" i="1"/>
  <c r="F29" i="1"/>
  <c r="E29" i="1"/>
  <c r="D29" i="1"/>
  <c r="R29" i="1"/>
  <c r="U29" i="1"/>
  <c r="Y28" i="1"/>
  <c r="X28" i="1"/>
  <c r="W28" i="1"/>
  <c r="V28" i="1"/>
  <c r="K28" i="1"/>
  <c r="I28" i="1"/>
  <c r="H28" i="1"/>
  <c r="G28" i="1"/>
  <c r="F28" i="1"/>
  <c r="D28" i="1"/>
  <c r="E28" i="1"/>
  <c r="Y27" i="1"/>
  <c r="X27" i="1"/>
  <c r="W27" i="1"/>
  <c r="V27" i="1"/>
  <c r="K27" i="1"/>
  <c r="I27" i="1"/>
  <c r="M8" i="6"/>
  <c r="H27" i="1"/>
  <c r="G27" i="1"/>
  <c r="F27" i="1"/>
  <c r="D27" i="1"/>
  <c r="N27" i="1"/>
  <c r="E27" i="1"/>
  <c r="Y26" i="1"/>
  <c r="X26" i="1"/>
  <c r="W26" i="1"/>
  <c r="V26" i="1"/>
  <c r="Y25" i="1"/>
  <c r="X25" i="1"/>
  <c r="W25" i="1"/>
  <c r="V25" i="1"/>
  <c r="Y24" i="1"/>
  <c r="X24" i="1"/>
  <c r="W24" i="1"/>
  <c r="V24" i="1"/>
  <c r="R24" i="1"/>
  <c r="U24" i="1"/>
  <c r="N24" i="1"/>
  <c r="D24" i="1"/>
  <c r="Y23" i="1"/>
  <c r="X23" i="1"/>
  <c r="W23" i="1"/>
  <c r="V23" i="1"/>
  <c r="R23" i="1"/>
  <c r="U23" i="1"/>
  <c r="AF23" i="1"/>
  <c r="N23" i="1"/>
  <c r="D23" i="1"/>
  <c r="Y22" i="1"/>
  <c r="X22" i="1"/>
  <c r="W22" i="1"/>
  <c r="V22" i="1"/>
  <c r="R22" i="1"/>
  <c r="U22" i="1"/>
  <c r="N22" i="1"/>
  <c r="D22" i="1"/>
  <c r="Y21" i="1"/>
  <c r="X21" i="1"/>
  <c r="W21" i="1"/>
  <c r="V21" i="1"/>
  <c r="R21" i="1"/>
  <c r="U21" i="1"/>
  <c r="N21" i="1"/>
  <c r="D21" i="1"/>
  <c r="Y20" i="1"/>
  <c r="X20" i="1"/>
  <c r="W20" i="1"/>
  <c r="V20" i="1"/>
  <c r="R20" i="1"/>
  <c r="U20" i="1"/>
  <c r="N20" i="1"/>
  <c r="D20" i="1"/>
  <c r="Y19" i="1"/>
  <c r="X19" i="1"/>
  <c r="W19" i="1"/>
  <c r="V19" i="1"/>
  <c r="AH19" i="1"/>
  <c r="R19" i="1"/>
  <c r="U19" i="1"/>
  <c r="N19" i="1"/>
  <c r="D19" i="1"/>
  <c r="Y18" i="1"/>
  <c r="X18" i="1"/>
  <c r="W18" i="1"/>
  <c r="V18" i="1"/>
  <c r="R18" i="1"/>
  <c r="U18" i="1"/>
  <c r="N18" i="1"/>
  <c r="D18" i="1"/>
  <c r="Y17" i="1"/>
  <c r="X17" i="1"/>
  <c r="W17" i="1"/>
  <c r="V17" i="1"/>
  <c r="R17" i="1"/>
  <c r="U17" i="1"/>
  <c r="N17" i="1"/>
  <c r="D17" i="1"/>
  <c r="Y16" i="1"/>
  <c r="X16" i="1"/>
  <c r="W16" i="1"/>
  <c r="V16" i="1"/>
  <c r="AH16" i="1"/>
  <c r="R16" i="1"/>
  <c r="U16" i="1"/>
  <c r="N16" i="1"/>
  <c r="D16" i="1"/>
  <c r="Y15" i="1"/>
  <c r="X15" i="1"/>
  <c r="W15" i="1"/>
  <c r="V15" i="1"/>
  <c r="R15" i="1"/>
  <c r="U15" i="1"/>
  <c r="N15" i="1"/>
  <c r="D15" i="1"/>
  <c r="Y14" i="1"/>
  <c r="X14" i="1"/>
  <c r="W14" i="1"/>
  <c r="V14" i="1"/>
  <c r="Y13" i="1"/>
  <c r="X13" i="1"/>
  <c r="Y12" i="1"/>
  <c r="X12" i="1"/>
  <c r="W12" i="1"/>
  <c r="V12" i="1"/>
  <c r="Y11" i="1"/>
  <c r="X11" i="1"/>
  <c r="W11" i="1"/>
  <c r="V11" i="1"/>
  <c r="AH11" i="1"/>
  <c r="Y10" i="1"/>
  <c r="X10" i="1"/>
  <c r="Y9" i="1"/>
  <c r="X9" i="1"/>
  <c r="W9" i="1"/>
  <c r="V9" i="1"/>
  <c r="Y8" i="1"/>
  <c r="X8" i="1"/>
  <c r="W8" i="1"/>
  <c r="V8" i="1"/>
  <c r="Y7" i="1"/>
  <c r="X7" i="1"/>
  <c r="W7" i="1"/>
  <c r="V7" i="1"/>
  <c r="E7" i="1"/>
  <c r="Y6" i="1"/>
  <c r="X6" i="1"/>
  <c r="W6" i="1"/>
  <c r="V6" i="1"/>
  <c r="E6" i="1"/>
  <c r="Y5" i="1"/>
  <c r="X5" i="1"/>
  <c r="W5" i="1"/>
  <c r="V5" i="1"/>
  <c r="E5" i="1"/>
  <c r="Y4" i="1"/>
  <c r="X4" i="1"/>
  <c r="W4" i="1"/>
  <c r="V4" i="1"/>
  <c r="J36" i="1"/>
  <c r="J68" i="1"/>
  <c r="E50" i="1"/>
  <c r="D50" i="1"/>
  <c r="B50" i="1"/>
  <c r="O50" i="1"/>
  <c r="H47" i="1"/>
  <c r="O47" i="1"/>
  <c r="S47" i="1"/>
  <c r="K35" i="1"/>
  <c r="Q16" i="6"/>
  <c r="H3" i="12"/>
  <c r="H3" i="20"/>
  <c r="H3" i="10"/>
  <c r="H3" i="15"/>
  <c r="H3" i="23"/>
  <c r="H3" i="25"/>
  <c r="H3" i="16"/>
  <c r="H3" i="7"/>
  <c r="H3" i="18"/>
  <c r="H3" i="26"/>
  <c r="H3" i="9"/>
  <c r="H3" i="13"/>
  <c r="H3" i="17"/>
  <c r="H3" i="14"/>
  <c r="H3" i="24"/>
  <c r="H58" i="1"/>
  <c r="E54" i="1"/>
  <c r="D54" i="1"/>
  <c r="O54" i="1"/>
  <c r="L50" i="1"/>
  <c r="L68" i="1"/>
  <c r="F31" i="1"/>
  <c r="H50" i="1"/>
  <c r="G57" i="1"/>
  <c r="D57" i="1"/>
  <c r="F33" i="1"/>
  <c r="E31" i="1"/>
  <c r="D31" i="1"/>
  <c r="B31" i="1"/>
  <c r="G31" i="1"/>
  <c r="K25" i="1"/>
  <c r="E4" i="1"/>
  <c r="R4" i="1"/>
  <c r="U4" i="1"/>
  <c r="E60" i="1"/>
  <c r="F25" i="1"/>
  <c r="G33" i="1"/>
  <c r="AF32" i="12"/>
  <c r="AB34" i="24"/>
  <c r="H57" i="1"/>
  <c r="I33" i="1"/>
  <c r="M13" i="6"/>
  <c r="I37" i="1"/>
  <c r="M38" i="6"/>
  <c r="AF25" i="24"/>
  <c r="AD12" i="25"/>
  <c r="G59" i="1"/>
  <c r="O49" i="1"/>
  <c r="T49" i="1"/>
  <c r="AL30" i="14"/>
  <c r="H61" i="1"/>
  <c r="AJ39" i="25"/>
  <c r="AJ32" i="8"/>
  <c r="AE17" i="1"/>
  <c r="AJ33" i="15"/>
  <c r="AE21" i="1"/>
  <c r="AJ34" i="24"/>
  <c r="J58" i="1"/>
  <c r="AF26" i="13"/>
  <c r="G35" i="1"/>
  <c r="M22" i="6"/>
  <c r="AH21" i="20"/>
  <c r="AL32" i="8"/>
  <c r="K26" i="1"/>
  <c r="E33" i="1"/>
  <c r="AB32" i="12"/>
  <c r="AH19" i="18"/>
  <c r="L61" i="1"/>
  <c r="AG61" i="1"/>
  <c r="AF61" i="1"/>
  <c r="I44" i="1"/>
  <c r="M20" i="6"/>
  <c r="AF26" i="16"/>
  <c r="E58" i="1"/>
  <c r="AJ16" i="8"/>
  <c r="I25" i="1"/>
  <c r="M6" i="6"/>
  <c r="J48" i="1"/>
  <c r="O22" i="6"/>
  <c r="AJ21" i="20"/>
  <c r="AD40" i="20"/>
  <c r="AB19" i="12"/>
  <c r="AD16" i="8"/>
  <c r="F5" i="29"/>
  <c r="K7" i="6"/>
  <c r="D4" i="29"/>
  <c r="G6" i="6"/>
  <c r="Z5" i="29"/>
  <c r="K25" i="29"/>
  <c r="AF30" i="14"/>
  <c r="H36" i="1"/>
  <c r="N31" i="1"/>
  <c r="AE19" i="1"/>
  <c r="H22" i="6"/>
  <c r="G48" i="1"/>
  <c r="AD21" i="20"/>
  <c r="AH43" i="17"/>
  <c r="S44" i="17"/>
  <c r="BF10" i="29"/>
  <c r="AH49" i="1"/>
  <c r="AH26" i="16"/>
  <c r="AL21" i="1"/>
  <c r="AK61" i="1"/>
  <c r="AL61" i="1"/>
  <c r="K16" i="6"/>
  <c r="H35" i="1"/>
  <c r="AH26" i="13"/>
  <c r="H37" i="6"/>
  <c r="AD25" i="24"/>
  <c r="E32" i="1"/>
  <c r="C20" i="29"/>
  <c r="E19" i="6"/>
  <c r="AB23" i="17"/>
  <c r="D43" i="6"/>
  <c r="F12" i="29"/>
  <c r="K13" i="6"/>
  <c r="U6" i="29"/>
  <c r="AL16" i="8"/>
  <c r="AH39" i="25"/>
  <c r="AL40" i="20"/>
  <c r="W6" i="29"/>
  <c r="AL25" i="24"/>
  <c r="W8" i="29"/>
  <c r="P19" i="29"/>
  <c r="P21" i="29"/>
  <c r="P23" i="29"/>
  <c r="P25" i="29"/>
  <c r="O38" i="6"/>
  <c r="O44" i="6"/>
  <c r="AL33" i="15"/>
  <c r="K38" i="1"/>
  <c r="J41" i="6"/>
  <c r="AF38" i="14"/>
  <c r="N22" i="6"/>
  <c r="AD39" i="25"/>
  <c r="G61" i="1"/>
  <c r="I43" i="6"/>
  <c r="C43" i="6"/>
  <c r="AH61" i="1"/>
  <c r="AJ61" i="1"/>
  <c r="AJ38" i="14"/>
  <c r="M37" i="1"/>
  <c r="M68" i="1"/>
  <c r="M25" i="29"/>
  <c r="AL32" i="12"/>
  <c r="AH32" i="8"/>
  <c r="AD32" i="12"/>
  <c r="AB43" i="17"/>
  <c r="G37" i="1"/>
  <c r="I38" i="6"/>
  <c r="C38" i="6"/>
  <c r="AD38" i="14"/>
  <c r="H44" i="1"/>
  <c r="F21" i="29"/>
  <c r="K20" i="6"/>
  <c r="AO8" i="29"/>
  <c r="AF16" i="1"/>
  <c r="AL18" i="1"/>
  <c r="AJ21" i="1"/>
  <c r="BB13" i="29"/>
  <c r="F22" i="29"/>
  <c r="AF16" i="30"/>
  <c r="G34" i="1"/>
  <c r="E14" i="29"/>
  <c r="I15" i="6"/>
  <c r="BD12" i="29"/>
  <c r="E27" i="6"/>
  <c r="E28" i="6"/>
  <c r="AB25" i="24"/>
  <c r="L59" i="1"/>
  <c r="E59" i="1"/>
  <c r="AV7" i="29"/>
  <c r="AB41" i="26"/>
  <c r="BB15" i="29"/>
  <c r="Q43" i="6"/>
  <c r="AF26" i="25"/>
  <c r="H60" i="1"/>
  <c r="L60" i="1"/>
  <c r="AB26" i="25"/>
  <c r="H32" i="1"/>
  <c r="F11" i="29"/>
  <c r="K12" i="6"/>
  <c r="AF40" i="20"/>
  <c r="S41" i="20"/>
  <c r="I23" i="5"/>
  <c r="AQ7" i="29"/>
  <c r="AL17" i="30"/>
  <c r="S39" i="14"/>
  <c r="P36" i="1"/>
  <c r="R6" i="29"/>
  <c r="AB6" i="29"/>
  <c r="AB38" i="14"/>
  <c r="E38" i="6"/>
  <c r="AF34" i="24"/>
  <c r="AX13" i="29"/>
  <c r="I41" i="6"/>
  <c r="G58" i="1"/>
  <c r="AL58" i="1"/>
  <c r="AJ58" i="1"/>
  <c r="E41" i="6"/>
  <c r="F32" i="1"/>
  <c r="E21" i="6"/>
  <c r="S38" i="18"/>
  <c r="AB37" i="18"/>
  <c r="E12" i="1"/>
  <c r="R12" i="1"/>
  <c r="U12" i="1"/>
  <c r="N12" i="1"/>
  <c r="D12" i="1"/>
  <c r="R14" i="1"/>
  <c r="U14" i="1"/>
  <c r="AB30" i="7"/>
  <c r="AG6" i="29"/>
  <c r="AQ6" i="29"/>
  <c r="AQ9" i="29"/>
  <c r="AG5" i="29"/>
  <c r="AQ5" i="29"/>
  <c r="E23" i="6"/>
  <c r="C23" i="6"/>
  <c r="G12" i="6"/>
  <c r="AD19" i="12"/>
  <c r="BA8" i="29"/>
  <c r="E61" i="1"/>
  <c r="AL26" i="25"/>
  <c r="S29" i="6"/>
  <c r="AL12" i="25"/>
  <c r="K41" i="6"/>
  <c r="AH25" i="24"/>
  <c r="S26" i="24"/>
  <c r="I25" i="5"/>
  <c r="AZ5" i="29"/>
  <c r="W57" i="1"/>
  <c r="BF6" i="29"/>
  <c r="E26" i="6"/>
  <c r="AJ9" i="29"/>
  <c r="K22" i="6"/>
  <c r="H48" i="1"/>
  <c r="AF21" i="20"/>
  <c r="M26" i="29"/>
  <c r="E40" i="6"/>
  <c r="E39" i="6"/>
  <c r="C25" i="6"/>
  <c r="K24" i="29"/>
  <c r="K18" i="6"/>
  <c r="K38" i="6"/>
  <c r="K37" i="6"/>
  <c r="AH19" i="13"/>
  <c r="H33" i="1"/>
  <c r="E11" i="29"/>
  <c r="I12" i="6"/>
  <c r="S20" i="12"/>
  <c r="AF19" i="12"/>
  <c r="K12" i="29"/>
  <c r="D13" i="6"/>
  <c r="E5" i="29"/>
  <c r="I7" i="6"/>
  <c r="AF32" i="8"/>
  <c r="G26" i="1"/>
  <c r="AF12" i="1"/>
  <c r="E13" i="6"/>
  <c r="M37" i="7"/>
  <c r="R11" i="1"/>
  <c r="U11" i="1"/>
  <c r="N11" i="1"/>
  <c r="D9" i="1"/>
  <c r="AD34" i="7"/>
  <c r="N5" i="1"/>
  <c r="N4" i="1"/>
  <c r="AB15" i="7"/>
  <c r="M28" i="6"/>
  <c r="AL11" i="1"/>
  <c r="P6" i="6"/>
  <c r="P17" i="29"/>
  <c r="P15" i="29"/>
  <c r="P13" i="29"/>
  <c r="N2" i="29"/>
  <c r="P11" i="29"/>
  <c r="P9" i="29"/>
  <c r="P7" i="29"/>
  <c r="P5" i="29"/>
  <c r="BG2" i="29"/>
  <c r="P24" i="29"/>
  <c r="P22" i="29"/>
  <c r="P20" i="29"/>
  <c r="P18" i="29"/>
  <c r="P16" i="29"/>
  <c r="P14" i="29"/>
  <c r="P12" i="29"/>
  <c r="P10" i="29"/>
  <c r="P8" i="29"/>
  <c r="P6" i="29"/>
  <c r="P4" i="29"/>
  <c r="AC2" i="29"/>
  <c r="P26" i="29"/>
  <c r="V56" i="1"/>
  <c r="W56" i="1"/>
  <c r="AG22" i="1"/>
  <c r="AH22" i="1"/>
  <c r="AI22" i="1"/>
  <c r="AF22" i="1"/>
  <c r="AJ22" i="1"/>
  <c r="AE22" i="1"/>
  <c r="U9" i="1"/>
  <c r="G16" i="6"/>
  <c r="K16" i="29"/>
  <c r="AF11" i="1"/>
  <c r="AE11" i="1"/>
  <c r="AJ11" i="1"/>
  <c r="AG18" i="1"/>
  <c r="AK18" i="1"/>
  <c r="AF18" i="1"/>
  <c r="AE18" i="1"/>
  <c r="AI18" i="1"/>
  <c r="AJ18" i="1"/>
  <c r="AH18" i="1"/>
  <c r="AI12" i="1"/>
  <c r="E29" i="6"/>
  <c r="T45" i="1"/>
  <c r="O45" i="1"/>
  <c r="AF42" i="1"/>
  <c r="AO6" i="29"/>
  <c r="AT6" i="29"/>
  <c r="AK15" i="1"/>
  <c r="AH15" i="1"/>
  <c r="AG36" i="1"/>
  <c r="M9" i="6"/>
  <c r="S23" i="6"/>
  <c r="N9" i="1"/>
  <c r="AH17" i="1"/>
  <c r="AL17" i="1"/>
  <c r="E42" i="6"/>
  <c r="AI43" i="1"/>
  <c r="AJ43" i="1"/>
  <c r="AL43" i="1"/>
  <c r="AK43" i="1"/>
  <c r="AG43" i="1"/>
  <c r="AH43" i="1"/>
  <c r="D61" i="1"/>
  <c r="T61" i="1"/>
  <c r="O41" i="6"/>
  <c r="AJ23" i="1"/>
  <c r="F3" i="30"/>
  <c r="M12" i="29"/>
  <c r="G13" i="6"/>
  <c r="AF14" i="1"/>
  <c r="AG19" i="1"/>
  <c r="AL19" i="1"/>
  <c r="AJ19" i="1"/>
  <c r="X49" i="1"/>
  <c r="E16" i="6"/>
  <c r="AL16" i="1"/>
  <c r="AE16" i="1"/>
  <c r="AK49" i="1"/>
  <c r="B15" i="1"/>
  <c r="AI21" i="1"/>
  <c r="AH21" i="1"/>
  <c r="AF21" i="1"/>
  <c r="AG21" i="1"/>
  <c r="AK21" i="1"/>
  <c r="AF24" i="1"/>
  <c r="AK24" i="1"/>
  <c r="AH18" i="7"/>
  <c r="AG56" i="1"/>
  <c r="AF56" i="1"/>
  <c r="AH56" i="1"/>
  <c r="O61" i="1"/>
  <c r="AK56" i="1"/>
  <c r="AL56" i="1"/>
  <c r="AJ56" i="1"/>
  <c r="AG9" i="1"/>
  <c r="AF9" i="1"/>
  <c r="AJ9" i="1"/>
  <c r="AE9" i="1"/>
  <c r="AI9" i="1"/>
  <c r="AK9" i="1"/>
  <c r="AL9" i="1"/>
  <c r="AH9" i="1"/>
  <c r="O55" i="1"/>
  <c r="Q55" i="1"/>
  <c r="R55" i="1"/>
  <c r="U55" i="1"/>
  <c r="AG9" i="29"/>
  <c r="B11" i="28"/>
  <c r="K21" i="6"/>
  <c r="C21" i="6"/>
  <c r="M22" i="29"/>
  <c r="O59" i="1"/>
  <c r="AY7" i="29"/>
  <c r="K28" i="6"/>
  <c r="AL14" i="1"/>
  <c r="AK14" i="1"/>
  <c r="AE14" i="1"/>
  <c r="AH14" i="1"/>
  <c r="AI14" i="1"/>
  <c r="AD41" i="26"/>
  <c r="AB35" i="17"/>
  <c r="S36" i="17"/>
  <c r="AL36" i="17"/>
  <c r="AD16" i="7"/>
  <c r="E8" i="1"/>
  <c r="G37" i="7"/>
  <c r="P59" i="1"/>
  <c r="AJ12" i="25"/>
  <c r="K59" i="1"/>
  <c r="Q29" i="6"/>
  <c r="C29" i="6"/>
  <c r="P37" i="6"/>
  <c r="N7" i="1"/>
  <c r="D7" i="1"/>
  <c r="R7" i="1"/>
  <c r="U7" i="1"/>
  <c r="AG14" i="1"/>
  <c r="AL20" i="12"/>
  <c r="E25" i="5"/>
  <c r="Z6" i="29"/>
  <c r="AF12" i="25"/>
  <c r="F74" i="1"/>
  <c r="Q46" i="1"/>
  <c r="O46" i="1"/>
  <c r="E74" i="1"/>
  <c r="B74" i="1"/>
  <c r="T46" i="1"/>
  <c r="S13" i="25"/>
  <c r="BD14" i="29"/>
  <c r="BF14" i="29"/>
  <c r="AZ17" i="29"/>
  <c r="AL20" i="1"/>
  <c r="AE20" i="1"/>
  <c r="AI20" i="1"/>
  <c r="AJ20" i="1"/>
  <c r="AG20" i="1"/>
  <c r="AK20" i="1"/>
  <c r="AF20" i="1"/>
  <c r="AH20" i="1"/>
  <c r="S20" i="18"/>
  <c r="E44" i="1"/>
  <c r="C21" i="29"/>
  <c r="AB19" i="18"/>
  <c r="AJ14" i="1"/>
  <c r="H59" i="1"/>
  <c r="AG42" i="1"/>
  <c r="AJ42" i="1"/>
  <c r="AE42" i="1"/>
  <c r="AH42" i="1"/>
  <c r="AL42" i="1"/>
  <c r="AK42" i="1"/>
  <c r="AF58" i="1"/>
  <c r="AH58" i="1"/>
  <c r="AG58" i="1"/>
  <c r="AE24" i="1"/>
  <c r="AG24" i="1"/>
  <c r="AJ24" i="1"/>
  <c r="AH24" i="1"/>
  <c r="AD20" i="9"/>
  <c r="S21" i="9"/>
  <c r="F3" i="9"/>
  <c r="E23" i="5"/>
  <c r="AL21" i="9"/>
  <c r="E48" i="1"/>
  <c r="D48" i="1"/>
  <c r="O48" i="1"/>
  <c r="AB21" i="20"/>
  <c r="S22" i="20"/>
  <c r="AL24" i="1"/>
  <c r="AE49" i="1"/>
  <c r="E4" i="29"/>
  <c r="AF16" i="8"/>
  <c r="G25" i="1"/>
  <c r="AD32" i="8"/>
  <c r="D5" i="29"/>
  <c r="F26" i="1"/>
  <c r="D41" i="6"/>
  <c r="R35" i="24"/>
  <c r="AD26" i="25"/>
  <c r="AH34" i="24"/>
  <c r="I58" i="1"/>
  <c r="M41" i="6"/>
  <c r="AE12" i="1"/>
  <c r="AG12" i="1"/>
  <c r="AL12" i="1"/>
  <c r="AK12" i="1"/>
  <c r="AH12" i="1"/>
  <c r="AJ12" i="1"/>
  <c r="D58" i="1"/>
  <c r="Q7" i="6"/>
  <c r="I28" i="29"/>
  <c r="AB34" i="9"/>
  <c r="Q61" i="1"/>
  <c r="AI24" i="1"/>
  <c r="O40" i="1"/>
  <c r="S40" i="1"/>
  <c r="F34" i="1"/>
  <c r="AD19" i="13"/>
  <c r="D14" i="29"/>
  <c r="BD13" i="29"/>
  <c r="BF13" i="29"/>
  <c r="I42" i="6"/>
  <c r="C42" i="6"/>
  <c r="N14" i="1"/>
  <c r="D14" i="1"/>
  <c r="R6" i="1"/>
  <c r="U6" i="1"/>
  <c r="D6" i="1"/>
  <c r="AG15" i="1"/>
  <c r="AJ15" i="1"/>
  <c r="AI15" i="1"/>
  <c r="AL15" i="1"/>
  <c r="AF15" i="1"/>
  <c r="AE15" i="1"/>
  <c r="S24" i="17"/>
  <c r="AL24" i="17"/>
  <c r="F20" i="29"/>
  <c r="AF23" i="17"/>
  <c r="N6" i="1"/>
  <c r="D59" i="1"/>
  <c r="AI17" i="1"/>
  <c r="AK17" i="1"/>
  <c r="AF17" i="1"/>
  <c r="AJ17" i="1"/>
  <c r="AG17" i="1"/>
  <c r="AH23" i="1"/>
  <c r="AK23" i="1"/>
  <c r="AE23" i="1"/>
  <c r="AG23" i="1"/>
  <c r="AL23" i="1"/>
  <c r="AI23" i="1"/>
  <c r="K33" i="1"/>
  <c r="D33" i="1"/>
  <c r="S33" i="12"/>
  <c r="F3" i="12"/>
  <c r="K34" i="1"/>
  <c r="Q15" i="6"/>
  <c r="AL19" i="13"/>
  <c r="D37" i="1"/>
  <c r="AH16" i="8"/>
  <c r="H25" i="1"/>
  <c r="AL22" i="1"/>
  <c r="AK22" i="1"/>
  <c r="M27" i="6"/>
  <c r="D56" i="1"/>
  <c r="AF43" i="1"/>
  <c r="AE43" i="1"/>
  <c r="S40" i="25"/>
  <c r="AB39" i="25"/>
  <c r="AV15" i="29"/>
  <c r="AV17" i="29"/>
  <c r="AY15" i="29"/>
  <c r="K43" i="6"/>
  <c r="K44" i="6"/>
  <c r="AF39" i="25"/>
  <c r="AF19" i="1"/>
  <c r="AK19" i="1"/>
  <c r="AI16" i="1"/>
  <c r="F4" i="29"/>
  <c r="AI11" i="1"/>
  <c r="AG11" i="1"/>
  <c r="AK11" i="1"/>
  <c r="F3" i="24"/>
  <c r="AL26" i="24"/>
  <c r="D5" i="1"/>
  <c r="R5" i="1"/>
  <c r="I24" i="6"/>
  <c r="C24" i="6"/>
  <c r="K23" i="29"/>
  <c r="M23" i="29"/>
  <c r="G44" i="1"/>
  <c r="AD19" i="18"/>
  <c r="K22" i="29"/>
  <c r="AB16" i="30"/>
  <c r="D64" i="1"/>
  <c r="K32" i="1"/>
  <c r="D32" i="1"/>
  <c r="I11" i="29"/>
  <c r="Q12" i="6"/>
  <c r="AL19" i="12"/>
  <c r="F14" i="29"/>
  <c r="K15" i="6"/>
  <c r="H34" i="1"/>
  <c r="AY17" i="29"/>
  <c r="AJ16" i="1"/>
  <c r="AK16" i="1"/>
  <c r="AG16" i="1"/>
  <c r="AI19" i="1"/>
  <c r="AI49" i="1"/>
  <c r="AF49" i="1"/>
  <c r="AJ49" i="1"/>
  <c r="S35" i="24"/>
  <c r="AK58" i="1"/>
  <c r="S27" i="25"/>
  <c r="AL27" i="25"/>
  <c r="BC15" i="29"/>
  <c r="S43" i="6"/>
  <c r="AL39" i="25"/>
  <c r="O36" i="1"/>
  <c r="AJ26" i="25"/>
  <c r="K60" i="1"/>
  <c r="O60" i="1"/>
  <c r="BB14" i="29"/>
  <c r="AB26" i="13"/>
  <c r="S27" i="13"/>
  <c r="E35" i="1"/>
  <c r="B32" i="1"/>
  <c r="N32" i="1"/>
  <c r="R32" i="1"/>
  <c r="U32" i="1"/>
  <c r="N33" i="1"/>
  <c r="R33" i="1"/>
  <c r="U33" i="1"/>
  <c r="G7" i="6"/>
  <c r="Q58" i="1"/>
  <c r="T58" i="1"/>
  <c r="O58" i="1"/>
  <c r="Q42" i="6"/>
  <c r="BB17" i="29"/>
  <c r="S59" i="1"/>
  <c r="Q59" i="1"/>
  <c r="I26" i="5"/>
  <c r="F3" i="25"/>
  <c r="AL13" i="25"/>
  <c r="W40" i="1"/>
  <c r="V40" i="1"/>
  <c r="I6" i="6"/>
  <c r="D8" i="1"/>
  <c r="R8" i="1"/>
  <c r="U8" i="1"/>
  <c r="N8" i="1"/>
  <c r="X61" i="1"/>
  <c r="AE61" i="1"/>
  <c r="Y61" i="1"/>
  <c r="AI61" i="1"/>
  <c r="B48" i="1"/>
  <c r="Q48" i="1"/>
  <c r="Y48" i="1"/>
  <c r="AL7" i="1"/>
  <c r="AK7" i="1"/>
  <c r="AJ7" i="1"/>
  <c r="AG7" i="1"/>
  <c r="AH7" i="1"/>
  <c r="AE7" i="1"/>
  <c r="AI7" i="1"/>
  <c r="AF7" i="1"/>
  <c r="Q56" i="1"/>
  <c r="O56" i="1"/>
  <c r="B55" i="1"/>
  <c r="D60" i="1"/>
  <c r="G15" i="6"/>
  <c r="K11" i="29"/>
  <c r="S64" i="1"/>
  <c r="O64" i="1"/>
  <c r="Q64" i="1"/>
  <c r="AL20" i="18"/>
  <c r="F3" i="18"/>
  <c r="I21" i="5"/>
  <c r="U5" i="1"/>
  <c r="T37" i="1"/>
  <c r="T68" i="1"/>
  <c r="P37" i="1"/>
  <c r="P68" i="1"/>
  <c r="Q37" i="1"/>
  <c r="AF6" i="1"/>
  <c r="AG6" i="1"/>
  <c r="AJ6" i="1"/>
  <c r="AH6" i="1"/>
  <c r="AK6" i="1"/>
  <c r="AI6" i="1"/>
  <c r="AE6" i="1"/>
  <c r="AL6" i="1"/>
  <c r="X46" i="1"/>
  <c r="Y46" i="1"/>
  <c r="M11" i="29"/>
  <c r="E20" i="6"/>
  <c r="K21" i="29"/>
  <c r="M21" i="29"/>
  <c r="E43" i="6"/>
  <c r="BF15" i="29"/>
  <c r="BD15" i="29"/>
  <c r="G2" i="29"/>
  <c r="K6" i="6"/>
  <c r="K19" i="6"/>
  <c r="D44" i="1"/>
  <c r="K29" i="6"/>
  <c r="BD7" i="29"/>
  <c r="BF7" i="29"/>
  <c r="AG5" i="1"/>
  <c r="AK5" i="1"/>
  <c r="AI5" i="1"/>
  <c r="AL5" i="1"/>
  <c r="AE5" i="1"/>
  <c r="AJ5" i="1"/>
  <c r="AF5" i="1"/>
  <c r="AH5" i="1"/>
  <c r="AE40" i="1"/>
  <c r="AH40" i="1"/>
  <c r="AG40" i="1"/>
  <c r="AF40" i="1"/>
  <c r="AI33" i="1"/>
  <c r="AG33" i="1"/>
  <c r="AL33" i="1"/>
  <c r="AE33" i="1"/>
  <c r="AK33" i="1"/>
  <c r="AH33" i="1"/>
  <c r="AJ33" i="1"/>
  <c r="AF33" i="1"/>
  <c r="Y58" i="1"/>
  <c r="AI58" i="1"/>
  <c r="X58" i="1"/>
  <c r="AE58" i="1"/>
  <c r="AH32" i="1"/>
  <c r="AI32" i="1"/>
  <c r="AK32" i="1"/>
  <c r="AF32" i="1"/>
  <c r="AE32" i="1"/>
  <c r="AL32" i="1"/>
  <c r="AJ32" i="1"/>
  <c r="AG32" i="1"/>
  <c r="T60" i="1"/>
  <c r="Q60" i="1"/>
  <c r="Y64" i="1"/>
  <c r="X64" i="1"/>
  <c r="Y56" i="1"/>
  <c r="AI56" i="1"/>
  <c r="X56" i="1"/>
  <c r="AE56" i="1"/>
  <c r="AJ8" i="1"/>
  <c r="AK8" i="1"/>
  <c r="AI8" i="1"/>
  <c r="AE8" i="1"/>
  <c r="AG8" i="1"/>
  <c r="AH8" i="1"/>
  <c r="AF8" i="1"/>
  <c r="AL8" i="1"/>
  <c r="X59" i="1"/>
  <c r="Y59" i="1"/>
  <c r="O44" i="1"/>
  <c r="S44" i="1"/>
  <c r="B44" i="1"/>
  <c r="AI40" i="1"/>
  <c r="AK40" i="1"/>
  <c r="AJ40" i="1"/>
  <c r="AL40" i="1"/>
  <c r="W59" i="1"/>
  <c r="V59" i="1"/>
  <c r="W64" i="1"/>
  <c r="V64" i="1"/>
  <c r="B59" i="1"/>
  <c r="X60" i="1"/>
  <c r="Y60" i="1"/>
  <c r="V60" i="1"/>
  <c r="W60" i="1"/>
  <c r="AF64" i="1"/>
  <c r="AG64" i="1"/>
  <c r="AE64" i="1"/>
  <c r="AH64" i="1"/>
  <c r="AI59" i="1"/>
  <c r="AG59" i="1"/>
  <c r="AF59" i="1"/>
  <c r="AJ59" i="1"/>
  <c r="AH59" i="1"/>
  <c r="AL59" i="1"/>
  <c r="AK59" i="1"/>
  <c r="AE59" i="1"/>
  <c r="V44" i="1"/>
  <c r="W44" i="1"/>
  <c r="AL64" i="1"/>
  <c r="AJ64" i="1"/>
  <c r="AK64" i="1"/>
  <c r="AI64" i="1"/>
  <c r="AK60" i="1"/>
  <c r="AL60" i="1"/>
  <c r="AJ60" i="1"/>
  <c r="AI60" i="1"/>
  <c r="AI44" i="1"/>
  <c r="AL44" i="1"/>
  <c r="AK44" i="1"/>
  <c r="AJ44" i="1"/>
  <c r="AG60" i="1"/>
  <c r="AH60" i="1"/>
  <c r="AE60" i="1"/>
  <c r="AF60" i="1"/>
  <c r="AE44" i="1"/>
  <c r="AH44" i="1"/>
  <c r="AF44" i="1"/>
  <c r="AG44" i="1"/>
  <c r="P44" i="6"/>
  <c r="V47" i="1"/>
  <c r="AE47" i="1"/>
  <c r="W47" i="1"/>
  <c r="AK47" i="1"/>
  <c r="S54" i="1"/>
  <c r="W54" i="1"/>
  <c r="O67" i="1"/>
  <c r="O65" i="1"/>
  <c r="Q65" i="1"/>
  <c r="R65" i="1"/>
  <c r="U65" i="1"/>
  <c r="R31" i="1"/>
  <c r="U31" i="1"/>
  <c r="AL47" i="1"/>
  <c r="AJ47" i="1"/>
  <c r="V31" i="1"/>
  <c r="W31" i="1"/>
  <c r="AH31" i="1"/>
  <c r="AE31" i="1"/>
  <c r="AF31" i="1"/>
  <c r="AJ31" i="1"/>
  <c r="AI31" i="1"/>
  <c r="AK31" i="1"/>
  <c r="AG31" i="1"/>
  <c r="AL31" i="1"/>
  <c r="O53" i="1"/>
  <c r="R53" i="1"/>
  <c r="U53" i="1"/>
  <c r="X67" i="1"/>
  <c r="Y67" i="1"/>
  <c r="AE65" i="1"/>
  <c r="AK65" i="1"/>
  <c r="AF65" i="1"/>
  <c r="AJ65" i="1"/>
  <c r="AH65" i="1"/>
  <c r="AG65" i="1"/>
  <c r="AL65" i="1"/>
  <c r="AI65" i="1"/>
  <c r="AJ54" i="1"/>
  <c r="AI54" i="1"/>
  <c r="AL54" i="1"/>
  <c r="AK54" i="1"/>
  <c r="AL52" i="1"/>
  <c r="V54" i="1"/>
  <c r="Y65" i="1"/>
  <c r="AI52" i="1"/>
  <c r="X65" i="1"/>
  <c r="AG47" i="1"/>
  <c r="Q66" i="1"/>
  <c r="AK52" i="1"/>
  <c r="S67" i="1"/>
  <c r="AH52" i="1"/>
  <c r="AG52" i="1"/>
  <c r="AF52" i="1"/>
  <c r="AI47" i="1"/>
  <c r="AH47" i="1"/>
  <c r="O51" i="1"/>
  <c r="B65" i="1"/>
  <c r="D74" i="1"/>
  <c r="AF47" i="1"/>
  <c r="AJ52" i="1"/>
  <c r="R51" i="1"/>
  <c r="U51" i="1"/>
  <c r="Q50" i="1"/>
  <c r="AE54" i="1"/>
  <c r="AG54" i="1"/>
  <c r="AH54" i="1"/>
  <c r="AF54" i="1"/>
  <c r="R66" i="1"/>
  <c r="U66" i="1"/>
  <c r="Y66" i="1"/>
  <c r="X66" i="1"/>
  <c r="V67" i="1"/>
  <c r="W67" i="1"/>
  <c r="AJ53" i="1"/>
  <c r="AI53" i="1"/>
  <c r="AL53" i="1"/>
  <c r="AF53" i="1"/>
  <c r="AK53" i="1"/>
  <c r="AH53" i="1"/>
  <c r="AE53" i="1"/>
  <c r="AG53" i="1"/>
  <c r="AE51" i="1"/>
  <c r="AH51" i="1"/>
  <c r="AK51" i="1"/>
  <c r="AL51" i="1"/>
  <c r="AG51" i="1"/>
  <c r="AF51" i="1"/>
  <c r="AI51" i="1"/>
  <c r="AJ51" i="1"/>
  <c r="R50" i="1"/>
  <c r="U50" i="1"/>
  <c r="Y50" i="1"/>
  <c r="X50" i="1"/>
  <c r="AK67" i="1"/>
  <c r="AI67" i="1"/>
  <c r="AJ67" i="1"/>
  <c r="AL67" i="1"/>
  <c r="AH50" i="1"/>
  <c r="AL50" i="1"/>
  <c r="AK50" i="1"/>
  <c r="AI50" i="1"/>
  <c r="AG50" i="1"/>
  <c r="AF50" i="1"/>
  <c r="AE50" i="1"/>
  <c r="AJ50" i="1"/>
  <c r="AG66" i="1"/>
  <c r="AE66" i="1"/>
  <c r="AF66" i="1"/>
  <c r="AK66" i="1"/>
  <c r="AJ66" i="1"/>
  <c r="AH66" i="1"/>
  <c r="AL66" i="1"/>
  <c r="AI66" i="1"/>
  <c r="AE67" i="1"/>
  <c r="AF67" i="1"/>
  <c r="AH67" i="1"/>
  <c r="AG67" i="1"/>
  <c r="H30" i="1"/>
  <c r="H68" i="1"/>
  <c r="AD23" i="10"/>
  <c r="F30" i="1"/>
  <c r="AF23" i="10"/>
  <c r="AJ23" i="10"/>
  <c r="M44" i="6"/>
  <c r="I68" i="1"/>
  <c r="M10" i="6"/>
  <c r="M32" i="6"/>
  <c r="K30" i="1"/>
  <c r="K68" i="1"/>
  <c r="C20" i="6"/>
  <c r="I10" i="6"/>
  <c r="G10" i="6"/>
  <c r="G30" i="1"/>
  <c r="G68" i="1"/>
  <c r="S24" i="10"/>
  <c r="F3" i="10"/>
  <c r="Q57" i="1"/>
  <c r="O57" i="1"/>
  <c r="B57" i="1"/>
  <c r="AX17" i="29"/>
  <c r="I28" i="6"/>
  <c r="BF5" i="29"/>
  <c r="R57" i="1"/>
  <c r="U57" i="1"/>
  <c r="Y57" i="1"/>
  <c r="X57" i="1"/>
  <c r="AL57" i="1"/>
  <c r="AF57" i="1"/>
  <c r="AI57" i="1"/>
  <c r="AH57" i="1"/>
  <c r="AG57" i="1"/>
  <c r="AJ57" i="1"/>
  <c r="AK57" i="1"/>
  <c r="AE57" i="1"/>
  <c r="H44" i="6"/>
  <c r="B41" i="6"/>
  <c r="M6" i="29"/>
  <c r="G8" i="6"/>
  <c r="C8" i="6"/>
  <c r="R27" i="1"/>
  <c r="U27" i="1"/>
  <c r="R28" i="1"/>
  <c r="U28" i="1"/>
  <c r="AH28" i="1"/>
  <c r="N28" i="1"/>
  <c r="K7" i="29"/>
  <c r="D28" i="29"/>
  <c r="C9" i="6"/>
  <c r="G32" i="6"/>
  <c r="M7" i="29"/>
  <c r="AG28" i="1"/>
  <c r="AL28" i="1"/>
  <c r="AJ28" i="1"/>
  <c r="AI28" i="1"/>
  <c r="AF28" i="1"/>
  <c r="AE28" i="1"/>
  <c r="AK28" i="1"/>
  <c r="AG27" i="1"/>
  <c r="AK27" i="1"/>
  <c r="AE27" i="1"/>
  <c r="AL27" i="1"/>
  <c r="AJ27" i="1"/>
  <c r="AI27" i="1"/>
  <c r="AH27" i="1"/>
  <c r="AF27" i="1"/>
  <c r="AS7" i="29"/>
  <c r="AT7" i="29"/>
  <c r="AE4" i="1"/>
  <c r="AF4" i="1"/>
  <c r="AH4" i="1"/>
  <c r="AI4" i="1"/>
  <c r="AJ4" i="1"/>
  <c r="AK4" i="1"/>
  <c r="AL4" i="1"/>
  <c r="AG4" i="1"/>
  <c r="D4" i="1"/>
  <c r="BH11" i="29"/>
  <c r="AS6" i="29"/>
  <c r="AD5" i="29"/>
  <c r="AE5" i="29"/>
  <c r="BH13" i="29"/>
  <c r="BI13" i="29"/>
  <c r="BH12" i="29"/>
  <c r="BI12" i="29"/>
  <c r="BH5" i="29"/>
  <c r="BI5" i="29"/>
  <c r="AD6" i="29"/>
  <c r="AE6" i="29"/>
  <c r="BH7" i="29"/>
  <c r="BI7" i="29"/>
  <c r="AL22" i="20"/>
  <c r="R48" i="1"/>
  <c r="U48" i="1"/>
  <c r="S31" i="14"/>
  <c r="AD4" i="29"/>
  <c r="AK48" i="1"/>
  <c r="AI48" i="1"/>
  <c r="AH48" i="1"/>
  <c r="AJ48" i="1"/>
  <c r="AG48" i="1"/>
  <c r="AL48" i="1"/>
  <c r="AO5" i="29"/>
  <c r="X48" i="1"/>
  <c r="AF48" i="1"/>
  <c r="E22" i="6"/>
  <c r="Q36" i="1"/>
  <c r="B36" i="1"/>
  <c r="F78" i="1"/>
  <c r="E78" i="1"/>
  <c r="B78" i="1"/>
  <c r="E44" i="6"/>
  <c r="R8" i="29"/>
  <c r="B13" i="28"/>
  <c r="AB4" i="29"/>
  <c r="AB8" i="29"/>
  <c r="Z4" i="29"/>
  <c r="V34" i="1"/>
  <c r="BH15" i="29"/>
  <c r="BI15" i="29"/>
  <c r="AS5" i="29"/>
  <c r="AT5" i="29"/>
  <c r="BH10" i="29"/>
  <c r="BI10" i="29"/>
  <c r="BH8" i="29"/>
  <c r="BH9" i="29"/>
  <c r="BI9" i="29"/>
  <c r="AS8" i="29"/>
  <c r="AT8" i="29"/>
  <c r="BH6" i="29"/>
  <c r="BI6" i="29"/>
  <c r="BH14" i="29"/>
  <c r="BI14" i="29"/>
  <c r="O13" i="1"/>
  <c r="AJ18" i="7"/>
  <c r="M10" i="29"/>
  <c r="K10" i="29"/>
  <c r="O10" i="1"/>
  <c r="J37" i="7"/>
  <c r="E10" i="1"/>
  <c r="D10" i="1"/>
  <c r="P37" i="7"/>
  <c r="E13" i="1"/>
  <c r="R13" i="1"/>
  <c r="U13" i="1"/>
  <c r="E11" i="6"/>
  <c r="K9" i="29"/>
  <c r="M9" i="29"/>
  <c r="S10" i="1"/>
  <c r="V10" i="1"/>
  <c r="AF22" i="7"/>
  <c r="V13" i="1"/>
  <c r="W13" i="1"/>
  <c r="K15" i="29"/>
  <c r="AL31" i="14"/>
  <c r="F3" i="14"/>
  <c r="E27" i="5"/>
  <c r="AE48" i="1"/>
  <c r="AE4" i="29"/>
  <c r="Z8" i="29"/>
  <c r="E2" i="29"/>
  <c r="X36" i="1"/>
  <c r="Q68" i="1"/>
  <c r="Y36" i="1"/>
  <c r="O68" i="1"/>
  <c r="N13" i="1"/>
  <c r="D13" i="1"/>
  <c r="B4" i="1"/>
  <c r="S38" i="7"/>
  <c r="F3" i="7"/>
  <c r="E20" i="5"/>
  <c r="N10" i="1"/>
  <c r="W10" i="1"/>
  <c r="W68" i="1"/>
  <c r="K1" i="29"/>
  <c r="K8" i="5"/>
  <c r="S68" i="1"/>
  <c r="V68" i="1"/>
  <c r="R10" i="1"/>
  <c r="U10" i="1"/>
  <c r="AH13" i="1"/>
  <c r="AJ13" i="1"/>
  <c r="AI13" i="1"/>
  <c r="AL13" i="1"/>
  <c r="AK13" i="1"/>
  <c r="AF13" i="1"/>
  <c r="AE13" i="1"/>
  <c r="AG13" i="1"/>
  <c r="Y68" i="1"/>
  <c r="AF36" i="1"/>
  <c r="X68" i="1"/>
  <c r="AE36" i="1"/>
  <c r="AE8" i="29"/>
  <c r="AJ10" i="1"/>
  <c r="AK10" i="1"/>
  <c r="AE10" i="1"/>
  <c r="AG10" i="1"/>
  <c r="AL10" i="1"/>
  <c r="AI10" i="1"/>
  <c r="AF10" i="1"/>
  <c r="AH10" i="1"/>
  <c r="M14" i="29"/>
  <c r="E15" i="6"/>
  <c r="AB19" i="13"/>
  <c r="M13" i="29"/>
  <c r="S17" i="8"/>
  <c r="AL17" i="8"/>
  <c r="D25" i="1"/>
  <c r="R25" i="1"/>
  <c r="C4" i="29"/>
  <c r="K4" i="29"/>
  <c r="AB16" i="8"/>
  <c r="M4" i="29"/>
  <c r="N25" i="1"/>
  <c r="BC17" i="29"/>
  <c r="BD8" i="29"/>
  <c r="BD11" i="29"/>
  <c r="BI11" i="29"/>
  <c r="Q44" i="6"/>
  <c r="R63" i="1"/>
  <c r="U63" i="1"/>
  <c r="X63" i="1"/>
  <c r="Y63" i="1"/>
  <c r="Q62" i="1"/>
  <c r="O62" i="1"/>
  <c r="E77" i="1"/>
  <c r="B77" i="1"/>
  <c r="D77" i="1"/>
  <c r="F77" i="1"/>
  <c r="B62" i="1"/>
  <c r="F3" i="26"/>
  <c r="I27" i="5"/>
  <c r="Q32" i="6"/>
  <c r="O63" i="1"/>
  <c r="S31" i="6"/>
  <c r="BI8" i="29"/>
  <c r="Y62" i="1"/>
  <c r="R62" i="1"/>
  <c r="U62" i="1"/>
  <c r="X62" i="1"/>
  <c r="AH63" i="1"/>
  <c r="AE63" i="1"/>
  <c r="AJ63" i="1"/>
  <c r="AL63" i="1"/>
  <c r="AF63" i="1"/>
  <c r="AK63" i="1"/>
  <c r="AI63" i="1"/>
  <c r="AG63" i="1"/>
  <c r="C31" i="6"/>
  <c r="S32" i="6"/>
  <c r="AK62" i="1"/>
  <c r="AG62" i="1"/>
  <c r="AI62" i="1"/>
  <c r="AL62" i="1"/>
  <c r="AF62" i="1"/>
  <c r="AE62" i="1"/>
  <c r="AH62" i="1"/>
  <c r="AJ62" i="1"/>
  <c r="R42" i="6"/>
  <c r="J44" i="6"/>
  <c r="N34" i="1"/>
  <c r="R34" i="1"/>
  <c r="U34" i="1"/>
  <c r="F3" i="13"/>
  <c r="E26" i="5"/>
  <c r="E24" i="5"/>
  <c r="R30" i="1"/>
  <c r="U30" i="1"/>
  <c r="N30" i="1"/>
  <c r="B30" i="1"/>
  <c r="K8" i="29"/>
  <c r="E10" i="6"/>
  <c r="C10" i="6"/>
  <c r="M8" i="29"/>
  <c r="AL24" i="10"/>
  <c r="F73" i="1"/>
  <c r="F83" i="1"/>
  <c r="AG29" i="1"/>
  <c r="AE29" i="1"/>
  <c r="AL29" i="1"/>
  <c r="AJ29" i="1"/>
  <c r="AK29" i="1"/>
  <c r="AF29" i="1"/>
  <c r="AH29" i="1"/>
  <c r="AI29" i="1"/>
  <c r="B27" i="1"/>
  <c r="N29" i="1"/>
  <c r="C5" i="29"/>
  <c r="M5" i="29"/>
  <c r="AB32" i="8"/>
  <c r="N26" i="1"/>
  <c r="R26" i="1"/>
  <c r="U26" i="1"/>
  <c r="C73" i="1"/>
  <c r="D73" i="1"/>
  <c r="D83" i="1"/>
  <c r="B25" i="1"/>
  <c r="D68" i="1"/>
  <c r="F3" i="8"/>
  <c r="E22" i="5"/>
  <c r="U25" i="1"/>
  <c r="E6" i="6"/>
  <c r="E73" i="1"/>
  <c r="E83" i="1"/>
  <c r="B73" i="1"/>
  <c r="B83" i="1"/>
  <c r="AG34" i="1"/>
  <c r="AJ34" i="1"/>
  <c r="AK34" i="1"/>
  <c r="AF34" i="1"/>
  <c r="AI34" i="1"/>
  <c r="AH34" i="1"/>
  <c r="AL34" i="1"/>
  <c r="AE34" i="1"/>
  <c r="AJ30" i="1"/>
  <c r="AK30" i="1"/>
  <c r="AE30" i="1"/>
  <c r="AH30" i="1"/>
  <c r="AG30" i="1"/>
  <c r="AL30" i="1"/>
  <c r="AI30" i="1"/>
  <c r="AF30" i="1"/>
  <c r="B68" i="1"/>
  <c r="N68" i="1"/>
  <c r="K5" i="29"/>
  <c r="E7" i="6"/>
  <c r="AE26" i="1"/>
  <c r="AL26" i="1"/>
  <c r="AF26" i="1"/>
  <c r="AJ26" i="1"/>
  <c r="AG26" i="1"/>
  <c r="AH26" i="1"/>
  <c r="AK26" i="1"/>
  <c r="AI26" i="1"/>
  <c r="R68" i="1"/>
  <c r="AE25" i="1"/>
  <c r="AH25" i="1"/>
  <c r="AK25" i="1"/>
  <c r="AG25" i="1"/>
  <c r="AG68" i="1"/>
  <c r="AL25" i="1"/>
  <c r="AF25" i="1"/>
  <c r="AJ25" i="1"/>
  <c r="U68" i="1"/>
  <c r="AI25" i="1"/>
  <c r="AE68" i="1"/>
  <c r="AI68" i="1"/>
  <c r="AJ68" i="1"/>
  <c r="AF68" i="1"/>
  <c r="AL68" i="1"/>
  <c r="AK68" i="1"/>
  <c r="AH68" i="1"/>
  <c r="AO9" i="29"/>
  <c r="AT9" i="29"/>
  <c r="F3" i="20"/>
  <c r="S27" i="16"/>
  <c r="E29" i="5"/>
  <c r="F3" i="16"/>
  <c r="O39" i="1"/>
  <c r="S39" i="1"/>
  <c r="B39" i="1"/>
  <c r="K19" i="29"/>
  <c r="M19" i="29"/>
  <c r="E18" i="6"/>
  <c r="C18" i="6"/>
  <c r="V39" i="1"/>
  <c r="W39" i="1"/>
  <c r="AL39" i="1"/>
  <c r="AJ39" i="1"/>
  <c r="AI39" i="1"/>
  <c r="AK39" i="1"/>
  <c r="AF39" i="1"/>
  <c r="AE39" i="1"/>
  <c r="AG39" i="1"/>
  <c r="AH39" i="1"/>
  <c r="K20" i="29"/>
  <c r="M20" i="29"/>
  <c r="I20" i="5"/>
  <c r="O41" i="1"/>
  <c r="R41" i="1"/>
  <c r="U41" i="1"/>
  <c r="F80" i="1"/>
  <c r="B41" i="1"/>
  <c r="C19" i="6"/>
  <c r="F3" i="17"/>
  <c r="AI41" i="1"/>
  <c r="AJ41" i="1"/>
  <c r="AE41" i="1"/>
  <c r="AK41" i="1"/>
  <c r="AG41" i="1"/>
  <c r="AL41" i="1"/>
  <c r="AH41" i="1"/>
  <c r="AF41" i="1"/>
  <c r="R27" i="13"/>
  <c r="F16" i="6"/>
  <c r="B34" i="1"/>
  <c r="N35" i="1"/>
  <c r="R35" i="1"/>
  <c r="U35" i="1"/>
  <c r="AH35" i="1"/>
  <c r="AJ35" i="1"/>
  <c r="AG35" i="1"/>
  <c r="AF35" i="1"/>
  <c r="AI35" i="1"/>
  <c r="AK35" i="1"/>
  <c r="AL35" i="1"/>
  <c r="AE35" i="1"/>
  <c r="W38" i="1"/>
  <c r="H38" i="1"/>
  <c r="I44" i="6"/>
  <c r="C44" i="6"/>
  <c r="AD33" i="15"/>
  <c r="E17" i="29"/>
  <c r="M17" i="29"/>
  <c r="C18" i="29"/>
  <c r="M18" i="29"/>
  <c r="S1" i="29"/>
  <c r="R2" i="29" s="1"/>
  <c r="L10" i="5" s="1"/>
  <c r="D33" i="15"/>
  <c r="AB33" i="15"/>
  <c r="AB10" i="15"/>
  <c r="AA1" i="29"/>
  <c r="P28" i="29"/>
  <c r="Y1" i="29"/>
  <c r="AC1" i="29"/>
  <c r="U1" i="29"/>
  <c r="W1" i="29"/>
  <c r="K17" i="6"/>
  <c r="F28" i="29"/>
  <c r="R34" i="15"/>
  <c r="D28" i="5"/>
  <c r="K17" i="29"/>
  <c r="E28" i="29"/>
  <c r="I17" i="6"/>
  <c r="I32" i="6"/>
  <c r="K18" i="29"/>
  <c r="E17" i="6"/>
  <c r="E32" i="6"/>
  <c r="C28" i="29"/>
  <c r="M28" i="29"/>
  <c r="S34" i="15"/>
  <c r="F3" i="15"/>
  <c r="E38" i="1"/>
  <c r="D38" i="1"/>
  <c r="B38" i="1"/>
  <c r="K32" i="6"/>
  <c r="K28" i="29"/>
  <c r="F79" i="1"/>
  <c r="B10" i="28"/>
  <c r="C17" i="6"/>
  <c r="O38" i="1"/>
  <c r="R38" i="1"/>
  <c r="U38" i="1"/>
  <c r="AF38" i="1"/>
  <c r="E28" i="5"/>
  <c r="AI38" i="1"/>
  <c r="AJ38" i="1"/>
  <c r="AE38" i="1"/>
  <c r="AK38" i="1"/>
  <c r="AG38" i="1"/>
  <c r="AH38" i="1"/>
  <c r="AL38" i="1"/>
  <c r="D20" i="6"/>
  <c r="B20" i="6"/>
  <c r="B22" i="6"/>
  <c r="R22" i="20"/>
  <c r="D23" i="6"/>
  <c r="B17" i="6"/>
  <c r="B11" i="6"/>
  <c r="B8" i="6"/>
  <c r="H32" i="6"/>
  <c r="J15" i="6"/>
  <c r="R33" i="12"/>
  <c r="F37" i="7"/>
  <c r="B43" i="6"/>
  <c r="R44" i="6"/>
  <c r="R40" i="25"/>
  <c r="G26" i="5"/>
  <c r="B26" i="6"/>
  <c r="BD4" i="29"/>
  <c r="BA17" i="29"/>
  <c r="O26" i="6"/>
  <c r="C26" i="6"/>
  <c r="BF4" i="29"/>
  <c r="O32" i="6"/>
  <c r="AK55" i="1"/>
  <c r="AH55" i="1"/>
  <c r="AF55" i="1"/>
  <c r="AL55" i="1"/>
  <c r="AE55" i="1"/>
  <c r="AJ55" i="1"/>
  <c r="AG55" i="1"/>
  <c r="AJ22" i="23"/>
  <c r="Y55" i="1"/>
  <c r="AI55" i="1"/>
  <c r="S23" i="23"/>
  <c r="N32" i="6"/>
  <c r="X55" i="1"/>
  <c r="C6" i="6"/>
  <c r="C32" i="6"/>
  <c r="R24" i="10"/>
  <c r="D24" i="5"/>
  <c r="I24" i="5"/>
  <c r="F3" i="23"/>
  <c r="BF17" i="29"/>
  <c r="M1" i="29"/>
  <c r="K9" i="5"/>
  <c r="AH1" i="29"/>
  <c r="AJ1" i="29"/>
  <c r="AF1" i="29"/>
  <c r="AE2" i="29" s="1"/>
  <c r="L9" i="5" s="1"/>
  <c r="C1" i="29"/>
  <c r="C5" i="5"/>
  <c r="B12" i="28"/>
  <c r="C7" i="28"/>
  <c r="BI4" i="29"/>
  <c r="BI17" i="29"/>
  <c r="P1" i="29"/>
  <c r="K10" i="5"/>
  <c r="C2" i="29"/>
  <c r="BD17" i="29"/>
  <c r="D3" i="15"/>
  <c r="D3" i="12"/>
  <c r="D3" i="8"/>
  <c r="D3" i="25"/>
  <c r="D3" i="7"/>
  <c r="D3" i="26"/>
  <c r="D3" i="30"/>
  <c r="D3" i="23"/>
  <c r="D3" i="16"/>
  <c r="D3" i="10"/>
  <c r="D3" i="13"/>
  <c r="D3" i="17"/>
  <c r="D3" i="9"/>
  <c r="D3" i="14"/>
  <c r="D3" i="18"/>
  <c r="D3" i="24"/>
  <c r="D3" i="20"/>
  <c r="K11" i="5"/>
  <c r="K12" i="5"/>
  <c r="K13" i="5"/>
  <c r="AL46" i="1"/>
  <c r="D12" i="6"/>
  <c r="B12" i="6"/>
  <c r="B6" i="6"/>
  <c r="F32" i="6"/>
  <c r="B7" i="6"/>
  <c r="D32" i="6"/>
  <c r="AF45" i="1"/>
  <c r="R42" i="26"/>
  <c r="G27" i="5"/>
  <c r="B30" i="6"/>
  <c r="B32" i="6"/>
  <c r="AI46" i="1"/>
  <c r="AJ46" i="1"/>
  <c r="B38" i="6"/>
  <c r="D40" i="6"/>
  <c r="B40" i="6"/>
  <c r="G22" i="5"/>
  <c r="D39" i="6"/>
  <c r="AG45" i="1"/>
  <c r="D44" i="6"/>
  <c r="B39" i="6"/>
  <c r="B44" i="6"/>
  <c r="AJ36" i="1"/>
  <c r="AL45" i="1"/>
  <c r="AL36" i="1"/>
  <c r="AG37" i="1"/>
  <c r="AI45" i="1"/>
  <c r="AK45" i="1"/>
  <c r="AK36" i="1"/>
  <c r="AI37" i="1"/>
  <c r="AJ37" i="1"/>
  <c r="AL37" i="1" l="1"/>
  <c r="AF37" i="1"/>
  <c r="AH45" i="1"/>
  <c r="AH46" i="1"/>
  <c r="AF46" i="1"/>
  <c r="AH37" i="1"/>
  <c r="AE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koba5</author>
    <author>IWAKUNIDL07</author>
    <author>前野 泰典</author>
  </authors>
  <commentList>
    <comment ref="AA3" authorId="0" shapeId="0" xr:uid="{44540837-9C3E-4E2D-8B7F-82C6C005A66B}">
      <text>
        <r>
          <rPr>
            <sz val="9"/>
            <color indexed="81"/>
            <rFont val="ＭＳ Ｐゴシック"/>
            <family val="3"/>
            <charset val="128"/>
          </rPr>
          <t>広島全納</t>
        </r>
      </text>
    </comment>
    <comment ref="AB3" authorId="0" shapeId="0" xr:uid="{B06DC755-CB25-4F73-8B1E-11FC923A83D4}">
      <text>
        <r>
          <rPr>
            <b/>
            <sz val="9"/>
            <color indexed="81"/>
            <rFont val="ＭＳ Ｐゴシック"/>
            <family val="3"/>
            <charset val="128"/>
          </rPr>
          <t>広島、福山分納</t>
        </r>
      </text>
    </comment>
    <comment ref="AC3" authorId="0" shapeId="0" xr:uid="{8C4EF092-89BB-4B0D-8FB8-7D9E2A67BEDB}">
      <text>
        <r>
          <rPr>
            <sz val="9"/>
            <color indexed="81"/>
            <rFont val="ＭＳ Ｐゴシック"/>
            <family val="3"/>
            <charset val="128"/>
          </rPr>
          <t>営業所分納</t>
        </r>
      </text>
    </comment>
    <comment ref="AD3" authorId="0" shapeId="0" xr:uid="{E148DA84-2868-44BC-9912-6EDB7FBD315F}">
      <text>
        <r>
          <rPr>
            <b/>
            <sz val="9"/>
            <color indexed="81"/>
            <rFont val="ＭＳ Ｐゴシック"/>
            <family val="3"/>
            <charset val="128"/>
          </rPr>
          <t>営業所分納
呉、東広島も分納</t>
        </r>
      </text>
    </comment>
    <comment ref="AE3" authorId="0" shapeId="0" xr:uid="{D67BD82A-45F4-4071-83AF-D3F2244D70B1}">
      <text>
        <r>
          <rPr>
            <sz val="9"/>
            <color indexed="81"/>
            <rFont val="ＭＳ Ｐゴシック"/>
            <family val="3"/>
            <charset val="128"/>
          </rPr>
          <t>広島全納</t>
        </r>
      </text>
    </comment>
    <comment ref="AF3" authorId="0" shapeId="0" xr:uid="{1342406B-8CA1-4254-A06C-00BDB2B3A3E9}">
      <text>
        <r>
          <rPr>
            <b/>
            <sz val="9"/>
            <color indexed="81"/>
            <rFont val="ＭＳ Ｐゴシック"/>
            <family val="3"/>
            <charset val="128"/>
          </rPr>
          <t>広島、福山分納</t>
        </r>
      </text>
    </comment>
    <comment ref="AG3" authorId="0" shapeId="0" xr:uid="{2090710F-A007-45C7-B7A3-FDA77AD20B58}">
      <text>
        <r>
          <rPr>
            <sz val="9"/>
            <color indexed="81"/>
            <rFont val="ＭＳ Ｐゴシック"/>
            <family val="3"/>
            <charset val="128"/>
          </rPr>
          <t>営業所分納</t>
        </r>
      </text>
    </comment>
    <comment ref="AH3" authorId="0" shapeId="0" xr:uid="{4BE46285-D38A-4ADA-869A-B0BD834837AF}">
      <text>
        <r>
          <rPr>
            <b/>
            <sz val="9"/>
            <color indexed="81"/>
            <rFont val="ＭＳ Ｐゴシック"/>
            <family val="3"/>
            <charset val="128"/>
          </rPr>
          <t>営業所分納
呉、東広島も分納</t>
        </r>
      </text>
    </comment>
    <comment ref="AI3" authorId="0" shapeId="0" xr:uid="{957FDDBF-6F6A-4B06-A1A9-1364A6018C16}">
      <text>
        <r>
          <rPr>
            <sz val="9"/>
            <color indexed="81"/>
            <rFont val="ＭＳ Ｐゴシック"/>
            <family val="3"/>
            <charset val="128"/>
          </rPr>
          <t>広島全納</t>
        </r>
      </text>
    </comment>
    <comment ref="AJ3" authorId="0" shapeId="0" xr:uid="{2E0F1174-338F-47C3-8021-C8367A60E976}">
      <text>
        <r>
          <rPr>
            <b/>
            <sz val="9"/>
            <color indexed="81"/>
            <rFont val="ＭＳ Ｐゴシック"/>
            <family val="3"/>
            <charset val="128"/>
          </rPr>
          <t>広島、福山分納</t>
        </r>
      </text>
    </comment>
    <comment ref="AK3" authorId="0" shapeId="0" xr:uid="{06B8AA68-104A-46F7-A889-DCE1E71A4379}">
      <text>
        <r>
          <rPr>
            <sz val="9"/>
            <color indexed="81"/>
            <rFont val="ＭＳ Ｐゴシック"/>
            <family val="3"/>
            <charset val="128"/>
          </rPr>
          <t>営業所分納</t>
        </r>
      </text>
    </comment>
    <comment ref="AL3" authorId="0" shapeId="0" xr:uid="{5A935047-2553-4629-A0E3-B6A41B339FC4}">
      <text>
        <r>
          <rPr>
            <b/>
            <sz val="9"/>
            <color indexed="81"/>
            <rFont val="ＭＳ Ｐゴシック"/>
            <family val="3"/>
            <charset val="128"/>
          </rPr>
          <t>営業所分納
呉、東広島も分納</t>
        </r>
      </text>
    </comment>
    <comment ref="O31" authorId="1" shapeId="0" xr:uid="{914AF9BE-6C6E-4B6C-8CEC-07C8FB278ED9}">
      <text>
        <r>
          <rPr>
            <b/>
            <sz val="9"/>
            <color indexed="81"/>
            <rFont val="ＭＳ Ｐゴシック"/>
            <family val="3"/>
            <charset val="128"/>
          </rPr>
          <t xml:space="preserve">飯室、安佐町北
</t>
        </r>
      </text>
    </comment>
    <comment ref="O34" authorId="1" shapeId="0" xr:uid="{8D0114AE-F75D-4B82-90E7-B62C5C40AF67}">
      <text>
        <r>
          <rPr>
            <b/>
            <sz val="9"/>
            <color indexed="81"/>
            <rFont val="ＭＳ Ｐゴシック"/>
            <family val="3"/>
            <charset val="128"/>
          </rPr>
          <t>吉和</t>
        </r>
      </text>
    </comment>
    <comment ref="V36" authorId="1" shapeId="0" xr:uid="{930CFB56-F40A-486E-A719-15F98EC5FF77}">
      <text>
        <r>
          <rPr>
            <b/>
            <sz val="9"/>
            <color indexed="81"/>
            <rFont val="ＭＳ Ｐゴシック"/>
            <family val="3"/>
            <charset val="128"/>
          </rPr>
          <t>サイズ関係なし1店200円</t>
        </r>
      </text>
    </comment>
    <comment ref="W36" authorId="1" shapeId="0" xr:uid="{F6318CF8-0353-4EA2-ACE1-DCD277879B5B}">
      <text>
        <r>
          <rPr>
            <b/>
            <sz val="9"/>
            <color indexed="81"/>
            <rFont val="ＭＳ Ｐゴシック"/>
            <family val="3"/>
            <charset val="128"/>
          </rPr>
          <t>サイズ関係なし1店200円</t>
        </r>
      </text>
    </comment>
    <comment ref="V37" authorId="1" shapeId="0" xr:uid="{90A6C6A6-229F-426F-8576-74CA550310E4}">
      <text>
        <r>
          <rPr>
            <b/>
            <sz val="9"/>
            <color indexed="81"/>
            <rFont val="ＭＳ Ｐゴシック"/>
            <family val="3"/>
            <charset val="128"/>
          </rPr>
          <t>サイズ関係なし1店500円</t>
        </r>
      </text>
    </comment>
    <comment ref="W37" authorId="1" shapeId="0" xr:uid="{724E1E3F-D296-419F-917F-55C5EFA858B5}">
      <text>
        <r>
          <rPr>
            <b/>
            <sz val="9"/>
            <color indexed="81"/>
            <rFont val="ＭＳ Ｐゴシック"/>
            <family val="3"/>
            <charset val="128"/>
          </rPr>
          <t>サイズ関係なし1店500円</t>
        </r>
      </text>
    </comment>
    <comment ref="Q41" authorId="1" shapeId="0" xr:uid="{9459F8DE-3E92-48F2-B1A7-E9AC04B6BDE4}">
      <text>
        <r>
          <rPr>
            <b/>
            <sz val="9"/>
            <color indexed="81"/>
            <rFont val="ＭＳ Ｐゴシック"/>
            <family val="3"/>
            <charset val="128"/>
          </rPr>
          <t>安芸津　中、読</t>
        </r>
      </text>
    </comment>
    <comment ref="C42" authorId="0" shapeId="0" xr:uid="{34C2C385-15C3-4B70-8982-62C3FF19DDF2}">
      <text>
        <r>
          <rPr>
            <b/>
            <sz val="9"/>
            <color indexed="81"/>
            <rFont val="ＭＳ Ｐゴシック"/>
            <family val="3"/>
            <charset val="128"/>
          </rPr>
          <t>安芸津中読</t>
        </r>
      </text>
    </comment>
    <comment ref="C43" authorId="0" shapeId="0" xr:uid="{70E3D001-5493-4E5C-9C24-5374B68E5DD4}">
      <text>
        <r>
          <rPr>
            <b/>
            <sz val="9"/>
            <color indexed="81"/>
            <rFont val="ＭＳ Ｐゴシック"/>
            <family val="3"/>
            <charset val="128"/>
          </rPr>
          <t>和木、徳倉</t>
        </r>
      </text>
    </comment>
    <comment ref="R43" authorId="1" shapeId="0" xr:uid="{64E1345D-EDD2-4EC9-AD0D-17D7D6ED5D00}">
      <text>
        <r>
          <rPr>
            <b/>
            <sz val="9"/>
            <color indexed="81"/>
            <rFont val="ＭＳ Ｐゴシック"/>
            <family val="3"/>
            <charset val="128"/>
          </rPr>
          <t xml:space="preserve">和木、徳良
</t>
        </r>
      </text>
    </comment>
    <comment ref="V45" authorId="1" shapeId="0" xr:uid="{46A637F5-05F7-4FE5-941F-781770E733E5}">
      <text>
        <r>
          <rPr>
            <sz val="9"/>
            <color indexed="81"/>
            <rFont val="ＭＳ Ｐゴシック"/>
            <family val="3"/>
            <charset val="128"/>
          </rPr>
          <t xml:space="preserve">サイズ関係なし1店500円
H24-7-6 F本、Ｍ野確認
</t>
        </r>
      </text>
    </comment>
    <comment ref="W45" authorId="1" shapeId="0" xr:uid="{ED820200-8FDE-488D-B6BB-94785C3DC8FA}">
      <text>
        <r>
          <rPr>
            <sz val="9"/>
            <color indexed="81"/>
            <rFont val="ＭＳ Ｐゴシック"/>
            <family val="3"/>
            <charset val="128"/>
          </rPr>
          <t xml:space="preserve">サイズ関係なし1店500円
H24-7-6 F本、Ｍ野確認
</t>
        </r>
      </text>
    </comment>
    <comment ref="C46" authorId="1" shapeId="0" xr:uid="{A8DD7885-0FDB-4DDB-BDB8-1AAD6E19F718}">
      <text>
        <r>
          <rPr>
            <b/>
            <sz val="9"/>
            <color indexed="81"/>
            <rFont val="ＭＳ Ｐゴシック"/>
            <family val="3"/>
            <charset val="128"/>
          </rPr>
          <t>三次送り分</t>
        </r>
      </text>
    </comment>
    <comment ref="V46" authorId="1" shapeId="0" xr:uid="{F904C295-D27D-4226-9543-437312B3182B}">
      <text>
        <r>
          <rPr>
            <b/>
            <sz val="9"/>
            <color indexed="81"/>
            <rFont val="ＭＳ Ｐゴシック"/>
            <family val="3"/>
            <charset val="128"/>
          </rPr>
          <t>サイズ関係なし1店500円
H24-7-6 F本、Ｍ野確認</t>
        </r>
      </text>
    </comment>
    <comment ref="W46" authorId="1" shapeId="0" xr:uid="{7EC67B85-ECE5-43AB-AC51-B06D929EC9F5}">
      <text>
        <r>
          <rPr>
            <b/>
            <sz val="9"/>
            <color indexed="81"/>
            <rFont val="ＭＳ Ｐゴシック"/>
            <family val="3"/>
            <charset val="128"/>
          </rPr>
          <t>サイズ関係なし1店500円
H24-7-6 F本、Ｍ野確認</t>
        </r>
      </text>
    </comment>
    <comment ref="V49" authorId="1" shapeId="0" xr:uid="{4DD087FE-1C19-438E-A62C-4A8E9B12EF35}">
      <text>
        <r>
          <rPr>
            <b/>
            <sz val="9"/>
            <color indexed="81"/>
            <rFont val="ＭＳ Ｐゴシック"/>
            <family val="3"/>
            <charset val="128"/>
          </rPr>
          <t xml:space="preserve">サイズ関係なし
1店230円
H24-7-6 、Ｍ野確認
</t>
        </r>
      </text>
    </comment>
    <comment ref="W49" authorId="1" shapeId="0" xr:uid="{DB6641EE-032B-4DEE-BD20-18F4F9928241}">
      <text>
        <r>
          <rPr>
            <b/>
            <sz val="9"/>
            <color indexed="81"/>
            <rFont val="ＭＳ Ｐゴシック"/>
            <family val="3"/>
            <charset val="128"/>
          </rPr>
          <t xml:space="preserve">サイズ関係なし
1店230円
H24-7-6 、Ｍ野確認
</t>
        </r>
      </text>
    </comment>
    <comment ref="C52" authorId="2" shapeId="0" xr:uid="{37117739-EDEB-4411-AD39-895A7A35EC96}">
      <text>
        <r>
          <rPr>
            <b/>
            <sz val="9"/>
            <color indexed="81"/>
            <rFont val="MS P ゴシック"/>
            <family val="3"/>
            <charset val="128"/>
          </rPr>
          <t>忠海</t>
        </r>
      </text>
    </comment>
    <comment ref="V58" authorId="1" shapeId="0" xr:uid="{5496ED10-FA1B-4D96-BC80-C86AEE42AA4D}">
      <text>
        <r>
          <rPr>
            <b/>
            <sz val="9"/>
            <color indexed="81"/>
            <rFont val="ＭＳ Ｐゴシック"/>
            <family val="3"/>
            <charset val="128"/>
          </rPr>
          <t>1店1梱包300円
H24-7-6 n〇確認</t>
        </r>
      </text>
    </comment>
    <comment ref="W58" authorId="1" shapeId="0" xr:uid="{8B7642EB-E056-45B3-A097-874139D988BB}">
      <text>
        <r>
          <rPr>
            <b/>
            <sz val="9"/>
            <color indexed="81"/>
            <rFont val="ＭＳ Ｐゴシック"/>
            <family val="3"/>
            <charset val="128"/>
          </rPr>
          <t>1店1梱包300円
H24-7-6 n〇確認</t>
        </r>
      </text>
    </comment>
    <comment ref="V60" authorId="1" shapeId="0" xr:uid="{065AA59D-7A8B-4E8D-81C8-D1D8197864FA}">
      <text>
        <r>
          <rPr>
            <sz val="9"/>
            <color indexed="81"/>
            <rFont val="ＭＳ Ｐゴシック"/>
            <family val="3"/>
            <charset val="128"/>
          </rPr>
          <t xml:space="preserve">井原・笠岡全店合算数を4000枚で割り390円でかける
</t>
        </r>
      </text>
    </comment>
    <comment ref="W60" authorId="1" shapeId="0" xr:uid="{16BEBC0D-4E5C-470D-A348-5D1C7ABE904A}">
      <text>
        <r>
          <rPr>
            <sz val="9"/>
            <color indexed="81"/>
            <rFont val="ＭＳ Ｐゴシック"/>
            <family val="3"/>
            <charset val="128"/>
          </rPr>
          <t xml:space="preserve">井原・笠岡全店合算数を4000枚で割り390
円でかける
</t>
        </r>
      </text>
    </comment>
    <comment ref="C64" authorId="1" shapeId="0" xr:uid="{FEB48A59-3778-499A-9C57-F257AA12F022}">
      <text>
        <r>
          <rPr>
            <b/>
            <sz val="9"/>
            <color indexed="81"/>
            <rFont val="ＭＳ Ｐゴシック"/>
            <family val="3"/>
            <charset val="128"/>
          </rPr>
          <t>上下</t>
        </r>
        <r>
          <rPr>
            <sz val="9"/>
            <color indexed="81"/>
            <rFont val="ＭＳ Ｐゴシック"/>
            <family val="3"/>
            <charset val="128"/>
          </rPr>
          <t xml:space="preserve">
</t>
        </r>
      </text>
    </comment>
    <comment ref="C67" authorId="1" shapeId="0" xr:uid="{5A54A202-E7CE-42EB-B063-25C8B1776A27}">
      <text>
        <r>
          <rPr>
            <b/>
            <sz val="9"/>
            <color indexed="81"/>
            <rFont val="ＭＳ Ｐゴシック"/>
            <family val="3"/>
            <charset val="128"/>
          </rPr>
          <t>上下</t>
        </r>
        <r>
          <rPr>
            <sz val="9"/>
            <color indexed="81"/>
            <rFont val="ＭＳ Ｐゴシック"/>
            <family val="3"/>
            <charset val="128"/>
          </rPr>
          <t xml:space="preserve">
</t>
        </r>
      </text>
    </comment>
    <comment ref="W69" authorId="1" shapeId="0" xr:uid="{EA373FC6-F705-4FAF-A27C-4D1C00C86F79}">
      <text>
        <r>
          <rPr>
            <b/>
            <sz val="9"/>
            <color indexed="81"/>
            <rFont val="ＭＳ Ｐゴシック"/>
            <family val="3"/>
            <charset val="128"/>
          </rPr>
          <t>梱包数を入力</t>
        </r>
      </text>
    </comment>
    <comment ref="X69" authorId="1" shapeId="0" xr:uid="{4636E472-90CE-4911-9D3E-2CB8E1B80773}">
      <text>
        <r>
          <rPr>
            <b/>
            <sz val="9"/>
            <color indexed="81"/>
            <rFont val="ＭＳ Ｐゴシック"/>
            <family val="3"/>
            <charset val="128"/>
          </rPr>
          <t>梱包数を入力</t>
        </r>
        <r>
          <rPr>
            <sz val="9"/>
            <color indexed="81"/>
            <rFont val="ＭＳ Ｐゴシック"/>
            <family val="3"/>
            <charset val="128"/>
          </rPr>
          <t xml:space="preserve">
</t>
        </r>
      </text>
    </comment>
    <comment ref="W71" authorId="1" shapeId="0" xr:uid="{D62497A6-4DBD-436D-B138-9263A80D0875}">
      <text>
        <r>
          <rPr>
            <b/>
            <sz val="9"/>
            <color indexed="81"/>
            <rFont val="ＭＳ Ｐゴシック"/>
            <family val="3"/>
            <charset val="128"/>
          </rPr>
          <t>搬入パターンを入力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IWAKUNIDL07</author>
  </authors>
  <commentList>
    <comment ref="C2" authorId="0" shapeId="0" xr:uid="{105D4B56-12C5-4068-B8FC-59254DC3F814}">
      <text>
        <r>
          <rPr>
            <b/>
            <sz val="9"/>
            <color indexed="81"/>
            <rFont val="ＭＳ Ｐゴシック"/>
            <family val="3"/>
            <charset val="128"/>
          </rPr>
          <t>2026/8/1形式で
入力してください</t>
        </r>
      </text>
    </comment>
  </commentList>
</comments>
</file>

<file path=xl/sharedStrings.xml><?xml version="1.0" encoding="utf-8"?>
<sst xmlns="http://schemas.openxmlformats.org/spreadsheetml/2006/main" count="4050" uniqueCount="2021">
  <si>
    <t>地区別枚数（このページは印刷はしない、ネットは非表示にする）</t>
  </si>
  <si>
    <t>D</t>
  </si>
  <si>
    <t>G</t>
  </si>
  <si>
    <t>J</t>
  </si>
  <si>
    <t>M</t>
  </si>
  <si>
    <t>P</t>
  </si>
  <si>
    <t>S</t>
  </si>
  <si>
    <t>　</t>
  </si>
  <si>
    <t>新聞別枚数</t>
  </si>
  <si>
    <t>出荷日別枚数</t>
  </si>
  <si>
    <t>配送料別枚数</t>
  </si>
  <si>
    <t>配送料</t>
  </si>
  <si>
    <t>搬入先</t>
  </si>
  <si>
    <t>配送料Ⅰ</t>
  </si>
  <si>
    <t>配送料Ⅱ</t>
  </si>
  <si>
    <t>シート名</t>
  </si>
  <si>
    <t>ページ
集計</t>
  </si>
  <si>
    <t>地区名</t>
  </si>
  <si>
    <t>合計枚数</t>
  </si>
  <si>
    <t>中国</t>
  </si>
  <si>
    <t>くるみる</t>
    <phoneticPr fontId="4"/>
  </si>
  <si>
    <t>朝日</t>
  </si>
  <si>
    <t>読売</t>
  </si>
  <si>
    <t>毎日</t>
  </si>
  <si>
    <t>産経</t>
  </si>
  <si>
    <t>日経</t>
  </si>
  <si>
    <t>山陽</t>
  </si>
  <si>
    <t>山陰愛媛</t>
  </si>
  <si>
    <t>2日前
地区</t>
  </si>
  <si>
    <t>3日前
地区</t>
  </si>
  <si>
    <t>4日前
地区</t>
  </si>
  <si>
    <t>転送枚数</t>
  </si>
  <si>
    <t>市内送料枚数</t>
  </si>
  <si>
    <t>郡部送料枚数</t>
  </si>
  <si>
    <t>県外送料枚数</t>
  </si>
  <si>
    <t>市内送料</t>
  </si>
  <si>
    <t>郡部送料Ⅰ</t>
  </si>
  <si>
    <t>郡部送料Ⅱ</t>
  </si>
  <si>
    <t>転送料Ⅰ</t>
  </si>
  <si>
    <t>転送料
Ⅱ</t>
  </si>
  <si>
    <t>基準
営業所</t>
  </si>
  <si>
    <t>搬入
Pattern_1</t>
  </si>
  <si>
    <t>搬入
Pattern_2</t>
  </si>
  <si>
    <t>搬入
Pattern_3</t>
  </si>
  <si>
    <t>搬入
Pattern_4</t>
  </si>
  <si>
    <t>中国朝刊</t>
  </si>
  <si>
    <t>広島市中区</t>
  </si>
  <si>
    <t>広島</t>
  </si>
  <si>
    <t>広島市南区</t>
  </si>
  <si>
    <t>広島市東区</t>
  </si>
  <si>
    <t>広島市安芸区</t>
  </si>
  <si>
    <t>安芸郡</t>
  </si>
  <si>
    <t>広島市安佐南区</t>
  </si>
  <si>
    <t>広島市安佐北区</t>
  </si>
  <si>
    <t>広島市西区</t>
  </si>
  <si>
    <t>広島市佐伯区</t>
  </si>
  <si>
    <t>廿日市市</t>
  </si>
  <si>
    <t>大竹市</t>
  </si>
  <si>
    <t>中国夕刊</t>
  </si>
  <si>
    <t>広島市中区
・南区</t>
  </si>
  <si>
    <t>広島市東区
・安芸区
・安芸郡</t>
  </si>
  <si>
    <t>広島市西区
・佐伯区</t>
  </si>
  <si>
    <t>廿日市市
・大竹市</t>
  </si>
  <si>
    <t>岩国市</t>
  </si>
  <si>
    <t>山口県岩国市</t>
  </si>
  <si>
    <t>岩国</t>
  </si>
  <si>
    <t>島根県鹿足郡</t>
  </si>
  <si>
    <t>呉市</t>
  </si>
  <si>
    <t>呉</t>
  </si>
  <si>
    <t>江田島市</t>
  </si>
  <si>
    <t>東広島</t>
    <rPh sb="0" eb="1">
      <t>ヒガシ</t>
    </rPh>
    <rPh sb="1" eb="3">
      <t>ヒロシマ</t>
    </rPh>
    <phoneticPr fontId="4"/>
  </si>
  <si>
    <t>東広島市</t>
  </si>
  <si>
    <t>呉</t>
    <rPh sb="0" eb="1">
      <t>クレ</t>
    </rPh>
    <phoneticPr fontId="4"/>
  </si>
  <si>
    <t>三原市</t>
  </si>
  <si>
    <t>山県郡</t>
  </si>
  <si>
    <t>島根県邑智郡</t>
  </si>
  <si>
    <t>三次</t>
  </si>
  <si>
    <t>安芸高田市</t>
  </si>
  <si>
    <t>三次市</t>
  </si>
  <si>
    <t>島根県飯石郡</t>
  </si>
  <si>
    <t>庄原市</t>
  </si>
  <si>
    <t>竹原市</t>
  </si>
  <si>
    <t>竹原市</t>
    <rPh sb="0" eb="3">
      <t>タケハラシ</t>
    </rPh>
    <phoneticPr fontId="4"/>
  </si>
  <si>
    <t>広島</t>
    <rPh sb="0" eb="2">
      <t>ヒロシマ</t>
    </rPh>
    <phoneticPr fontId="4"/>
  </si>
  <si>
    <t>豊田郡</t>
  </si>
  <si>
    <t>福山</t>
  </si>
  <si>
    <t>世羅郡</t>
  </si>
  <si>
    <t>尾道市</t>
  </si>
  <si>
    <t>愛媛県越智郡</t>
  </si>
  <si>
    <t>神石郡</t>
  </si>
  <si>
    <t>岡山県井原市</t>
  </si>
  <si>
    <t>岡山県笠岡市</t>
  </si>
  <si>
    <t>福山市1</t>
  </si>
  <si>
    <t>福山市</t>
  </si>
  <si>
    <t>府中市</t>
  </si>
  <si>
    <t>福山市2</t>
  </si>
  <si>
    <t>送料計算 ■市内、枚数 ×0.05円 ■郡部　枚数×0.3円 ■転送料金 枚数×(2000/梱包枚数×0.1円)</t>
  </si>
  <si>
    <t>営業所別搬入枚数集計</t>
  </si>
  <si>
    <t>営業所</t>
  </si>
  <si>
    <t>枚数</t>
  </si>
  <si>
    <t>搬入PatⅠ</t>
  </si>
  <si>
    <t>搬入PatⅡ</t>
  </si>
  <si>
    <t>搬入PatⅢ</t>
  </si>
  <si>
    <t>搬入PatⅣ</t>
  </si>
  <si>
    <t>搬入先名称</t>
  </si>
  <si>
    <t>搬入先住所</t>
  </si>
  <si>
    <t>搬入先電話番号</t>
  </si>
  <si>
    <t>中国新聞サービスセンター 折込ステーション</t>
  </si>
  <si>
    <t>広島市西区商工センター7-6-30</t>
  </si>
  <si>
    <t>082-244-1771
082-244-1784</t>
  </si>
  <si>
    <t>中国新聞サービスセンター 三次営業所</t>
  </si>
  <si>
    <t>三次市三次町1506番</t>
  </si>
  <si>
    <t>0824-63-9655</t>
  </si>
  <si>
    <t>竹原</t>
  </si>
  <si>
    <t>中国新聞サービスセンター 竹原出張所</t>
  </si>
  <si>
    <t>竹原市下野町字小井手3254-5</t>
  </si>
  <si>
    <t>0846-22-6748</t>
  </si>
  <si>
    <t>尾三</t>
  </si>
  <si>
    <t>中国新聞サービスセンター 尾三営業所</t>
  </si>
  <si>
    <t>尾道市美ノ郷町本郷字新本郷1-136</t>
  </si>
  <si>
    <t>0848-40-0510</t>
  </si>
  <si>
    <t>中国新聞サービスセンター 福山営業所</t>
  </si>
  <si>
    <t>福山市駅家町法成寺1613-7</t>
  </si>
  <si>
    <t>084-970-2770</t>
  </si>
  <si>
    <t>中国新聞サービスセンター 岩国営業所</t>
  </si>
  <si>
    <t>岩国市麻里布町6-4-17</t>
  </si>
  <si>
    <t>0827-21-6564</t>
  </si>
  <si>
    <t>中国新聞サービスセンター 呉営業所</t>
  </si>
  <si>
    <t>呉市広大新開1-3-11</t>
  </si>
  <si>
    <t>0823-75-0133</t>
  </si>
  <si>
    <t>東広島</t>
  </si>
  <si>
    <t>中国新聞サービスセンター 東広島営業所</t>
  </si>
  <si>
    <t>東広島市西条岡町5-7</t>
  </si>
  <si>
    <t>082-423-9889</t>
  </si>
  <si>
    <t>柳井</t>
  </si>
  <si>
    <t>中国新聞サービスセンター 柳井営業所</t>
  </si>
  <si>
    <t>柳井市南町6-9-10</t>
  </si>
  <si>
    <t>0820-23-0990</t>
  </si>
  <si>
    <t>周南</t>
  </si>
  <si>
    <t>中国新聞サービスセンター 周南営業所</t>
  </si>
  <si>
    <t>周南市遠石1-13-1</t>
  </si>
  <si>
    <t>0834-21-7605</t>
  </si>
  <si>
    <t>計</t>
  </si>
  <si>
    <t>搬入パターン</t>
  </si>
  <si>
    <t>ホームページ管理者アドレス</t>
  </si>
  <si>
    <t>yamasaki@cscpost.com</t>
    <phoneticPr fontId="4"/>
  </si>
  <si>
    <t>m-kobayashi@cscpost.com</t>
  </si>
  <si>
    <t>k-ooe@cscpost.com</t>
  </si>
  <si>
    <t>各　　位</t>
  </si>
  <si>
    <t>オリコミ部数改定と営業のご案内</t>
    <phoneticPr fontId="4"/>
  </si>
  <si>
    <t>平素は格別のお引き立てに賜り厚くお礼申し上げます。</t>
    <rPh sb="0" eb="2">
      <t>ヘイソ</t>
    </rPh>
    <rPh sb="3" eb="5">
      <t>カクベツ</t>
    </rPh>
    <rPh sb="7" eb="8">
      <t>ヒ</t>
    </rPh>
    <rPh sb="9" eb="10">
      <t>タ</t>
    </rPh>
    <rPh sb="12" eb="13">
      <t>タマワ</t>
    </rPh>
    <rPh sb="14" eb="15">
      <t>アツ</t>
    </rPh>
    <rPh sb="17" eb="18">
      <t>レイ</t>
    </rPh>
    <rPh sb="18" eb="19">
      <t>モウ</t>
    </rPh>
    <rPh sb="20" eb="21">
      <t>ア</t>
    </rPh>
    <phoneticPr fontId="4"/>
  </si>
  <si>
    <t>この度、オリコミ部数の改定を行いましたのでご案内いたします。また、営業時間、新聞折込広告取り扱い基準も記載しておりますのでご確認ください。</t>
    <rPh sb="2" eb="3">
      <t>タビ</t>
    </rPh>
    <rPh sb="8" eb="10">
      <t>ブスウ</t>
    </rPh>
    <rPh sb="11" eb="13">
      <t>カイテイ</t>
    </rPh>
    <rPh sb="14" eb="15">
      <t>オコナ</t>
    </rPh>
    <rPh sb="22" eb="24">
      <t>ゴアンナイ</t>
    </rPh>
    <rPh sb="33" eb="37">
      <t>エイギョウジカン</t>
    </rPh>
    <rPh sb="38" eb="40">
      <t>シンブン</t>
    </rPh>
    <rPh sb="40" eb="41">
      <t>オ</t>
    </rPh>
    <rPh sb="41" eb="42">
      <t>コ</t>
    </rPh>
    <rPh sb="42" eb="44">
      <t>コウコク</t>
    </rPh>
    <rPh sb="44" eb="45">
      <t>ト</t>
    </rPh>
    <rPh sb="46" eb="47">
      <t>アツカ</t>
    </rPh>
    <rPh sb="48" eb="50">
      <t>キジュン</t>
    </rPh>
    <rPh sb="51" eb="53">
      <t>キサイ</t>
    </rPh>
    <rPh sb="62" eb="64">
      <t>カクニン</t>
    </rPh>
    <phoneticPr fontId="4"/>
  </si>
  <si>
    <t>１．</t>
    <phoneticPr fontId="4"/>
  </si>
  <si>
    <t>２．</t>
    <phoneticPr fontId="4"/>
  </si>
  <si>
    <t>３．</t>
    <phoneticPr fontId="4"/>
  </si>
  <si>
    <t>営業時間及び搬入日時</t>
  </si>
  <si>
    <t>(1)</t>
  </si>
  <si>
    <r>
      <t>営業時間は、</t>
    </r>
    <r>
      <rPr>
        <u/>
        <sz val="10"/>
        <rFont val="ＭＳ Ｐ明朝"/>
        <family val="1"/>
        <charset val="128"/>
      </rPr>
      <t>9時30分より17時30分</t>
    </r>
    <r>
      <rPr>
        <sz val="10"/>
        <rFont val="ＭＳ Ｐ明朝"/>
        <family val="1"/>
        <charset val="128"/>
      </rPr>
      <t>、休業日は</t>
    </r>
    <r>
      <rPr>
        <u/>
        <sz val="10"/>
        <rFont val="ＭＳ Ｐ明朝"/>
        <family val="1"/>
        <charset val="128"/>
      </rPr>
      <t>土曜日・日曜日・祝日・お盆・年末年始</t>
    </r>
    <r>
      <rPr>
        <sz val="10"/>
        <rFont val="ＭＳ Ｐ明朝"/>
        <family val="1"/>
        <charset val="128"/>
      </rPr>
      <t>です</t>
    </r>
    <rPh sb="24" eb="27">
      <t>ドヨウビ</t>
    </rPh>
    <rPh sb="36" eb="37">
      <t>ボン</t>
    </rPh>
    <rPh sb="38" eb="40">
      <t>ネンマツ</t>
    </rPh>
    <rPh sb="40" eb="42">
      <t>ネンシ</t>
    </rPh>
    <phoneticPr fontId="4"/>
  </si>
  <si>
    <t>(2)</t>
  </si>
  <si>
    <r>
      <t>広告の搬入日時は、</t>
    </r>
    <r>
      <rPr>
        <u/>
        <sz val="10"/>
        <rFont val="ＭＳ Ｐ明朝"/>
        <family val="1"/>
        <charset val="128"/>
      </rPr>
      <t>市内扱いは折込指定日の2営業日前17時まで、郡部扱いは3営業日前17時</t>
    </r>
    <r>
      <rPr>
        <sz val="10"/>
        <rFont val="ＭＳ Ｐ明朝"/>
        <family val="1"/>
        <charset val="128"/>
      </rPr>
      <t>です</t>
    </r>
    <r>
      <rPr>
        <b/>
        <sz val="10"/>
        <rFont val="ＭＳ Ｐ明朝"/>
        <family val="1"/>
        <charset val="128"/>
      </rPr>
      <t>（休刊日は営業日に入りませんのでご注意願います）</t>
    </r>
    <r>
      <rPr>
        <sz val="10"/>
        <rFont val="ＭＳ Ｐ明朝"/>
        <family val="1"/>
        <charset val="128"/>
      </rPr>
      <t>　　　　　　　　　　　　　　　　　　　　　　　　　　　　　　　　　　　　　　　　　　　　　　　　　　　　　　　　　　　　　　　　　　</t>
    </r>
    <rPh sb="21" eb="24">
      <t>エイギョウビ</t>
    </rPh>
    <rPh sb="37" eb="40">
      <t>エイギョウビ</t>
    </rPh>
    <rPh sb="40" eb="41">
      <t>マエ</t>
    </rPh>
    <rPh sb="43" eb="44">
      <t>ジ</t>
    </rPh>
    <rPh sb="47" eb="50">
      <t>キュウカンビ</t>
    </rPh>
    <rPh sb="51" eb="54">
      <t>エイギョウビ</t>
    </rPh>
    <rPh sb="55" eb="56">
      <t>ハイ</t>
    </rPh>
    <rPh sb="63" eb="65">
      <t>チュウイ</t>
    </rPh>
    <rPh sb="65" eb="66">
      <t>ネガ</t>
    </rPh>
    <phoneticPr fontId="4"/>
  </si>
  <si>
    <r>
      <t>※本社折込ステーションは、</t>
    </r>
    <r>
      <rPr>
        <u/>
        <sz val="10"/>
        <rFont val="ＭＳ Ｐ明朝"/>
        <family val="1"/>
        <charset val="128"/>
      </rPr>
      <t>市内扱いは折込指定日の2営業日前15時まで、郡部扱いは3営業日前15時</t>
    </r>
    <r>
      <rPr>
        <sz val="10"/>
        <rFont val="ＭＳ Ｐ明朝"/>
        <family val="1"/>
        <charset val="128"/>
      </rPr>
      <t>です</t>
    </r>
    <r>
      <rPr>
        <b/>
        <sz val="10"/>
        <rFont val="ＭＳ Ｐ明朝"/>
        <family val="1"/>
        <charset val="128"/>
      </rPr>
      <t>（休刊日は営業日に入りませんのでご注意願います）</t>
    </r>
    <phoneticPr fontId="4"/>
  </si>
  <si>
    <t>(3)</t>
  </si>
  <si>
    <t>搬入時には納品書等を添付してください</t>
    <phoneticPr fontId="4"/>
  </si>
  <si>
    <t>(4)</t>
  </si>
  <si>
    <t>申込書は搬入日前日までに提出してください。(ＦＡＸによるお申込みは送信後に必ずご確認願います)</t>
    <phoneticPr fontId="4"/>
  </si>
  <si>
    <t>４．</t>
    <phoneticPr fontId="4"/>
  </si>
  <si>
    <t>注意事項</t>
  </si>
  <si>
    <t>販売所の名称と行政区域とは、必ずしも一致しているとは限りませんので予めご了承願います</t>
    <phoneticPr fontId="4"/>
  </si>
  <si>
    <t>販売所エリア内での区域指定は原則としてお断りいたしますが止むを得ず区域指定を行う場合、ご希望通りに配布できないことがあります</t>
    <rPh sb="46" eb="47">
      <t>ドオ</t>
    </rPh>
    <phoneticPr fontId="4"/>
  </si>
  <si>
    <t>お申し込み受付後の変更および中止は、思わぬ折込事故を誘発する場合もありますのでお受け致しかねます</t>
    <phoneticPr fontId="4"/>
  </si>
  <si>
    <t>(5)</t>
    <phoneticPr fontId="4"/>
  </si>
  <si>
    <t>折込広告記載内容によっては新聞折込広告基準により、折込をお断りする場合もありますので以下の事項に注意してください</t>
    <rPh sb="0" eb="2">
      <t>オリコミ</t>
    </rPh>
    <rPh sb="2" eb="4">
      <t>コウコク</t>
    </rPh>
    <rPh sb="4" eb="6">
      <t>キサイ</t>
    </rPh>
    <rPh sb="6" eb="8">
      <t>ナイヨウ</t>
    </rPh>
    <rPh sb="42" eb="44">
      <t>イカ</t>
    </rPh>
    <rPh sb="45" eb="47">
      <t>ジコウ</t>
    </rPh>
    <rPh sb="48" eb="50">
      <t>チュウイ</t>
    </rPh>
    <phoneticPr fontId="4"/>
  </si>
  <si>
    <t>①責任の所在および内容が不明確な広告</t>
    <phoneticPr fontId="4"/>
  </si>
  <si>
    <t>②虚偽または誤認されるおそれがある広告</t>
    <phoneticPr fontId="4"/>
  </si>
  <si>
    <t>③公序良俗を乱す表現の広告</t>
    <phoneticPr fontId="4"/>
  </si>
  <si>
    <t>④表記等に問題のある不動産広告</t>
    <rPh sb="1" eb="3">
      <t>ヒョウキ</t>
    </rPh>
    <rPh sb="3" eb="4">
      <t>トウ</t>
    </rPh>
    <rPh sb="5" eb="7">
      <t>モンダイ</t>
    </rPh>
    <phoneticPr fontId="4"/>
  </si>
  <si>
    <t>⑤内容が明示されていない求人広告、代理店募集の広告</t>
    <rPh sb="1" eb="3">
      <t>ナイヨウ</t>
    </rPh>
    <rPh sb="4" eb="6">
      <t>メイジ</t>
    </rPh>
    <rPh sb="12" eb="14">
      <t>キュウジン</t>
    </rPh>
    <rPh sb="17" eb="20">
      <t>ダイリテン</t>
    </rPh>
    <rPh sb="20" eb="22">
      <t>ボシュウ</t>
    </rPh>
    <rPh sb="23" eb="25">
      <t>コウコク</t>
    </rPh>
    <phoneticPr fontId="4"/>
  </si>
  <si>
    <t>⑥名誉棄損、プライバシーの侵害等のおそれがある広告</t>
    <phoneticPr fontId="4"/>
  </si>
  <si>
    <t>⑦「公職選挙法」要件に沿わない選挙運動ビラ等</t>
    <rPh sb="11" eb="12">
      <t>ソ</t>
    </rPh>
    <phoneticPr fontId="4"/>
  </si>
  <si>
    <t>⑧医療、薬事に関する法律に沿わない医療関係、医薬品、健康食品、エステティック等の広告</t>
    <rPh sb="1" eb="3">
      <t>イリョウ</t>
    </rPh>
    <rPh sb="4" eb="6">
      <t>ヤクジ</t>
    </rPh>
    <rPh sb="7" eb="8">
      <t>カン</t>
    </rPh>
    <rPh sb="10" eb="12">
      <t>ホウリツ</t>
    </rPh>
    <rPh sb="13" eb="14">
      <t>ソ</t>
    </rPh>
    <phoneticPr fontId="4"/>
  </si>
  <si>
    <t>⑨貸金業の規制に関する法律に沿わない金融関係の広告</t>
    <rPh sb="1" eb="3">
      <t>カシキン</t>
    </rPh>
    <rPh sb="3" eb="4">
      <t>ギョウ</t>
    </rPh>
    <rPh sb="5" eb="7">
      <t>キセイ</t>
    </rPh>
    <rPh sb="8" eb="9">
      <t>カン</t>
    </rPh>
    <rPh sb="11" eb="13">
      <t>ホウリツ</t>
    </rPh>
    <rPh sb="14" eb="15">
      <t>ソ</t>
    </rPh>
    <phoneticPr fontId="4"/>
  </si>
  <si>
    <t>⑩新聞公正競争規約に沿わないクーポン券と抽選券・懸賞応募券の広告</t>
    <rPh sb="1" eb="3">
      <t>シンブン</t>
    </rPh>
    <rPh sb="3" eb="5">
      <t>コウセイ</t>
    </rPh>
    <rPh sb="5" eb="7">
      <t>キョウソウ</t>
    </rPh>
    <rPh sb="7" eb="9">
      <t>キヤク</t>
    </rPh>
    <rPh sb="10" eb="11">
      <t>ソ</t>
    </rPh>
    <phoneticPr fontId="4"/>
  </si>
  <si>
    <t>⑪その他、弊社が不適当と認めた広告</t>
    <rPh sb="5" eb="7">
      <t>ヘイシャ</t>
    </rPh>
    <rPh sb="8" eb="11">
      <t>フテキトウ</t>
    </rPh>
    <rPh sb="12" eb="13">
      <t>ミト</t>
    </rPh>
    <rPh sb="15" eb="17">
      <t>コウコク</t>
    </rPh>
    <phoneticPr fontId="4"/>
  </si>
  <si>
    <t>５．</t>
    <phoneticPr fontId="4"/>
  </si>
  <si>
    <t>おことわり</t>
  </si>
  <si>
    <t>新聞製作や新聞輸送が遅れた場合は、指定日に折込が入らない場合があります。また自然災害等による折込広告の汚損については保障いたしかねます</t>
    <rPh sb="0" eb="2">
      <t>シンブン</t>
    </rPh>
    <rPh sb="2" eb="4">
      <t>セイサク</t>
    </rPh>
    <rPh sb="5" eb="7">
      <t>シンブン</t>
    </rPh>
    <rPh sb="7" eb="9">
      <t>ユソウ</t>
    </rPh>
    <rPh sb="10" eb="11">
      <t>オク</t>
    </rPh>
    <rPh sb="13" eb="15">
      <t>バアイ</t>
    </rPh>
    <rPh sb="17" eb="20">
      <t>シテイビ</t>
    </rPh>
    <rPh sb="21" eb="23">
      <t>オリコミ</t>
    </rPh>
    <rPh sb="24" eb="25">
      <t>ハイ</t>
    </rPh>
    <rPh sb="28" eb="30">
      <t>バアイ</t>
    </rPh>
    <rPh sb="38" eb="40">
      <t>シゼン</t>
    </rPh>
    <rPh sb="40" eb="42">
      <t>サイガイ</t>
    </rPh>
    <rPh sb="42" eb="43">
      <t>トウ</t>
    </rPh>
    <rPh sb="46" eb="48">
      <t>オリコミ</t>
    </rPh>
    <rPh sb="48" eb="50">
      <t>コウコク</t>
    </rPh>
    <rPh sb="51" eb="53">
      <t>オソン</t>
    </rPh>
    <rPh sb="58" eb="60">
      <t>ホショウ</t>
    </rPh>
    <phoneticPr fontId="4"/>
  </si>
  <si>
    <t>災害等により弊社または販売所の業務遂行が困難となった場合は、折込広告の取り扱いができない場合もあります</t>
    <rPh sb="0" eb="2">
      <t>サイガイ</t>
    </rPh>
    <rPh sb="2" eb="3">
      <t>トウ</t>
    </rPh>
    <rPh sb="6" eb="8">
      <t>ヘイシャ</t>
    </rPh>
    <rPh sb="11" eb="13">
      <t>ハンバイ</t>
    </rPh>
    <rPh sb="13" eb="14">
      <t>ショ</t>
    </rPh>
    <rPh sb="15" eb="17">
      <t>ギョウム</t>
    </rPh>
    <rPh sb="17" eb="19">
      <t>スイコウ</t>
    </rPh>
    <rPh sb="20" eb="22">
      <t>コンナン</t>
    </rPh>
    <rPh sb="26" eb="28">
      <t>バアイ</t>
    </rPh>
    <rPh sb="30" eb="32">
      <t>オリコミ</t>
    </rPh>
    <rPh sb="32" eb="34">
      <t>コウコク</t>
    </rPh>
    <rPh sb="35" eb="36">
      <t>ト</t>
    </rPh>
    <rPh sb="37" eb="38">
      <t>アツカ</t>
    </rPh>
    <rPh sb="44" eb="46">
      <t>バアイ</t>
    </rPh>
    <phoneticPr fontId="4"/>
  </si>
  <si>
    <t>６．</t>
    <phoneticPr fontId="4"/>
  </si>
  <si>
    <t>山口県につきましては、別に『山口県域新聞折込部数表』を発行しておりますのでご用命下さい。部数改定実施月は4月と10月です</t>
    <phoneticPr fontId="4"/>
  </si>
  <si>
    <t>新聞折込料金表</t>
    <rPh sb="0" eb="2">
      <t>シンブン</t>
    </rPh>
    <rPh sb="2" eb="4">
      <t>オリコミ</t>
    </rPh>
    <rPh sb="4" eb="6">
      <t>リョウキン</t>
    </rPh>
    <rPh sb="6" eb="7">
      <t>ヒョウ</t>
    </rPh>
    <phoneticPr fontId="4"/>
  </si>
  <si>
    <t>サイズ</t>
    <phoneticPr fontId="4"/>
  </si>
  <si>
    <t>地区</t>
    <rPh sb="0" eb="2">
      <t>チク</t>
    </rPh>
    <phoneticPr fontId="4"/>
  </si>
  <si>
    <t>Ｂ４</t>
    <phoneticPr fontId="4"/>
  </si>
  <si>
    <t>Ｂ３</t>
    <phoneticPr fontId="4"/>
  </si>
  <si>
    <t>Ｂ２</t>
    <phoneticPr fontId="4"/>
  </si>
  <si>
    <t>Ｂ１</t>
    <phoneticPr fontId="4"/>
  </si>
  <si>
    <t>Ｂ４厚</t>
    <rPh sb="2" eb="3">
      <t>アツ</t>
    </rPh>
    <phoneticPr fontId="23"/>
  </si>
  <si>
    <t>Ｂ３厚</t>
    <rPh sb="2" eb="3">
      <t>アツ</t>
    </rPh>
    <phoneticPr fontId="23"/>
  </si>
  <si>
    <t>Ｂ４連合</t>
    <rPh sb="2" eb="4">
      <t>レンゴウ</t>
    </rPh>
    <phoneticPr fontId="23"/>
  </si>
  <si>
    <t>Ｂ３連合</t>
    <rPh sb="2" eb="4">
      <t>レンゴウ</t>
    </rPh>
    <phoneticPr fontId="23"/>
  </si>
  <si>
    <t>広島県</t>
    <rPh sb="0" eb="2">
      <t>ヒロシマ</t>
    </rPh>
    <rPh sb="2" eb="3">
      <t>ケン</t>
    </rPh>
    <phoneticPr fontId="4"/>
  </si>
  <si>
    <t>要問合</t>
  </si>
  <si>
    <t>山口県岩国市</t>
    <rPh sb="0" eb="3">
      <t>ヤマグチケン</t>
    </rPh>
    <rPh sb="3" eb="6">
      <t>イワクニシ</t>
    </rPh>
    <phoneticPr fontId="23"/>
  </si>
  <si>
    <r>
      <rPr>
        <sz val="11"/>
        <color indexed="9"/>
        <rFont val="ＭＳ Ｐゴシック"/>
        <family val="3"/>
        <charset val="128"/>
      </rPr>
      <t>山口県</t>
    </r>
    <r>
      <rPr>
        <sz val="11"/>
        <color theme="1"/>
        <rFont val="游ゴシック"/>
        <family val="3"/>
        <charset val="128"/>
        <scheme val="minor"/>
      </rPr>
      <t>玖珂郡和木町</t>
    </r>
    <rPh sb="3" eb="6">
      <t>クガグン</t>
    </rPh>
    <rPh sb="6" eb="9">
      <t>ワキチョウ</t>
    </rPh>
    <phoneticPr fontId="23"/>
  </si>
  <si>
    <r>
      <rPr>
        <sz val="11"/>
        <color indexed="9"/>
        <rFont val="ＭＳ Ｐゴシック"/>
        <family val="3"/>
        <charset val="128"/>
      </rPr>
      <t>山口県</t>
    </r>
    <r>
      <rPr>
        <sz val="11"/>
        <color theme="1"/>
        <rFont val="游ゴシック"/>
        <family val="3"/>
        <charset val="128"/>
        <scheme val="minor"/>
      </rPr>
      <t>周南市</t>
    </r>
    <rPh sb="3" eb="4">
      <t>シュウ</t>
    </rPh>
    <rPh sb="4" eb="5">
      <t>ナン</t>
    </rPh>
    <rPh sb="5" eb="6">
      <t>シ</t>
    </rPh>
    <phoneticPr fontId="23"/>
  </si>
  <si>
    <r>
      <rPr>
        <sz val="11"/>
        <color indexed="9"/>
        <rFont val="ＭＳ Ｐゴシック"/>
        <family val="3"/>
        <charset val="128"/>
      </rPr>
      <t>山口県</t>
    </r>
    <r>
      <rPr>
        <sz val="11"/>
        <color theme="1"/>
        <rFont val="游ゴシック"/>
        <family val="3"/>
        <charset val="128"/>
        <scheme val="minor"/>
      </rPr>
      <t>下松市</t>
    </r>
    <rPh sb="3" eb="6">
      <t>クダマツシ</t>
    </rPh>
    <phoneticPr fontId="23"/>
  </si>
  <si>
    <r>
      <rPr>
        <sz val="11"/>
        <color indexed="9"/>
        <rFont val="ＭＳ Ｐゴシック"/>
        <family val="3"/>
        <charset val="128"/>
      </rPr>
      <t>山口県</t>
    </r>
    <r>
      <rPr>
        <sz val="11"/>
        <color theme="1"/>
        <rFont val="游ゴシック"/>
        <family val="3"/>
        <charset val="128"/>
        <scheme val="minor"/>
      </rPr>
      <t>山口市</t>
    </r>
    <rPh sb="3" eb="6">
      <t>ヤマグチシ</t>
    </rPh>
    <phoneticPr fontId="23"/>
  </si>
  <si>
    <r>
      <rPr>
        <sz val="11"/>
        <color indexed="9"/>
        <rFont val="ＭＳ Ｐゴシック"/>
        <family val="3"/>
        <charset val="128"/>
      </rPr>
      <t>山口県</t>
    </r>
    <r>
      <rPr>
        <sz val="11"/>
        <color theme="1"/>
        <rFont val="游ゴシック"/>
        <family val="3"/>
        <charset val="128"/>
        <scheme val="minor"/>
      </rPr>
      <t>下関市</t>
    </r>
    <rPh sb="3" eb="6">
      <t>シモノセキシ</t>
    </rPh>
    <phoneticPr fontId="23"/>
  </si>
  <si>
    <t>岡山県</t>
    <rPh sb="0" eb="2">
      <t>オカヤマ</t>
    </rPh>
    <rPh sb="2" eb="3">
      <t>ケン</t>
    </rPh>
    <phoneticPr fontId="4"/>
  </si>
  <si>
    <t>■各料金は１枚当たりの料金です。（）内は税込価格です。</t>
    <rPh sb="1" eb="4">
      <t>カクリョウキン</t>
    </rPh>
    <rPh sb="6" eb="7">
      <t>マイ</t>
    </rPh>
    <rPh sb="7" eb="8">
      <t>ア</t>
    </rPh>
    <rPh sb="11" eb="13">
      <t>リョウキン</t>
    </rPh>
    <phoneticPr fontId="4"/>
  </si>
  <si>
    <t>■A判とB判は共通の料金です</t>
    <rPh sb="7" eb="9">
      <t>キョウツウ</t>
    </rPh>
    <rPh sb="10" eb="12">
      <t>リョウキン</t>
    </rPh>
    <phoneticPr fontId="4"/>
  </si>
  <si>
    <t>■B4判は折のないものです</t>
    <rPh sb="5" eb="6">
      <t>オリ</t>
    </rPh>
    <phoneticPr fontId="4"/>
  </si>
  <si>
    <t>■新聞半ページを超える大きさのものは取り扱いができませんので、それ以下になるよう折が必要です</t>
    <rPh sb="1" eb="3">
      <t>シンブン</t>
    </rPh>
    <rPh sb="3" eb="4">
      <t>ハン</t>
    </rPh>
    <rPh sb="8" eb="9">
      <t>コ</t>
    </rPh>
    <rPh sb="11" eb="12">
      <t>オオ</t>
    </rPh>
    <rPh sb="18" eb="19">
      <t>ト</t>
    </rPh>
    <rPh sb="20" eb="21">
      <t>アツカ</t>
    </rPh>
    <rPh sb="33" eb="35">
      <t>イカ</t>
    </rPh>
    <rPh sb="40" eb="41">
      <t>オリ</t>
    </rPh>
    <rPh sb="42" eb="44">
      <t>ヒツヨウ</t>
    </rPh>
    <phoneticPr fontId="4"/>
  </si>
  <si>
    <t>■厚手とは広島県、山口県は四六判:110kg以上、岡山県はB全判:91kg以上のものです</t>
    <rPh sb="1" eb="3">
      <t>アツデ</t>
    </rPh>
    <rPh sb="5" eb="8">
      <t>ヒロシマケン</t>
    </rPh>
    <rPh sb="9" eb="12">
      <t>ヤマグチケン</t>
    </rPh>
    <rPh sb="13" eb="14">
      <t>シ</t>
    </rPh>
    <rPh sb="14" eb="15">
      <t>ロク</t>
    </rPh>
    <rPh sb="22" eb="24">
      <t>イジョウ</t>
    </rPh>
    <rPh sb="25" eb="28">
      <t>オカヤマケン</t>
    </rPh>
    <rPh sb="30" eb="31">
      <t>ゼン</t>
    </rPh>
    <rPh sb="37" eb="39">
      <t>イジョウ</t>
    </rPh>
    <phoneticPr fontId="4"/>
  </si>
  <si>
    <t>■表記地区以外の地域や特殊なものなどのサイズについてはお問い合わせください</t>
    <rPh sb="1" eb="3">
      <t>ヒョウキ</t>
    </rPh>
    <rPh sb="3" eb="5">
      <t>チク</t>
    </rPh>
    <rPh sb="5" eb="7">
      <t>イガイ</t>
    </rPh>
    <rPh sb="8" eb="10">
      <t>チイキ</t>
    </rPh>
    <rPh sb="11" eb="13">
      <t>トクシュ</t>
    </rPh>
    <rPh sb="28" eb="29">
      <t>ト</t>
    </rPh>
    <rPh sb="30" eb="31">
      <t>ア</t>
    </rPh>
    <phoneticPr fontId="4"/>
  </si>
  <si>
    <t>表記について</t>
    <rPh sb="0" eb="2">
      <t>ヒョウキ</t>
    </rPh>
    <phoneticPr fontId="4"/>
  </si>
  <si>
    <t>内容説明</t>
    <rPh sb="0" eb="2">
      <t>ナイヨウ</t>
    </rPh>
    <rPh sb="2" eb="4">
      <t>セツメイ</t>
    </rPh>
    <phoneticPr fontId="4"/>
  </si>
  <si>
    <t>販売店名横の(合)という表記は全ての新聞を取り扱っていることを示してします
販売店名横の()内のアルファベットは主たる新聞以外の取扱新聞を示しています。(C)中国新聞、(A)朝日新聞、(Y)読売新聞、(M)毎日新聞、(S)産経新聞、(N)日経新聞、(Ｔ)山陰中央新報、(E)愛媛新聞、(U)山陽新聞の表記になります</t>
    <rPh sb="38" eb="41">
      <t>ハンバイテン</t>
    </rPh>
    <rPh sb="41" eb="42">
      <t>メイ</t>
    </rPh>
    <rPh sb="42" eb="43">
      <t>ヨコ</t>
    </rPh>
    <rPh sb="46" eb="47">
      <t>ナイ</t>
    </rPh>
    <rPh sb="56" eb="57">
      <t>シュ</t>
    </rPh>
    <rPh sb="59" eb="61">
      <t>シンブン</t>
    </rPh>
    <rPh sb="61" eb="63">
      <t>イガイ</t>
    </rPh>
    <rPh sb="64" eb="66">
      <t>トリアツカイ</t>
    </rPh>
    <rPh sb="66" eb="68">
      <t>シンブン</t>
    </rPh>
    <rPh sb="69" eb="70">
      <t>シメ</t>
    </rPh>
    <rPh sb="79" eb="81">
      <t>チュウゴク</t>
    </rPh>
    <rPh sb="81" eb="83">
      <t>シンブン</t>
    </rPh>
    <rPh sb="87" eb="89">
      <t>アサヒ</t>
    </rPh>
    <rPh sb="89" eb="91">
      <t>シンブン</t>
    </rPh>
    <rPh sb="95" eb="97">
      <t>ヨミウリ</t>
    </rPh>
    <rPh sb="97" eb="99">
      <t>シンブン</t>
    </rPh>
    <rPh sb="103" eb="105">
      <t>マイニチ</t>
    </rPh>
    <rPh sb="105" eb="107">
      <t>シンブン</t>
    </rPh>
    <rPh sb="111" eb="113">
      <t>サンケイ</t>
    </rPh>
    <rPh sb="113" eb="115">
      <t>シンブン</t>
    </rPh>
    <rPh sb="119" eb="121">
      <t>ニッケイ</t>
    </rPh>
    <rPh sb="121" eb="123">
      <t>シンブン</t>
    </rPh>
    <rPh sb="127" eb="129">
      <t>サンイン</t>
    </rPh>
    <rPh sb="129" eb="131">
      <t>チュウオウ</t>
    </rPh>
    <rPh sb="131" eb="133">
      <t>シンポウ</t>
    </rPh>
    <rPh sb="137" eb="139">
      <t>エヒメ</t>
    </rPh>
    <rPh sb="139" eb="141">
      <t>シンブン</t>
    </rPh>
    <rPh sb="145" eb="147">
      <t>サンヨウ</t>
    </rPh>
    <rPh sb="147" eb="149">
      <t>シンブン</t>
    </rPh>
    <rPh sb="150" eb="152">
      <t>ヒョウキ</t>
    </rPh>
    <phoneticPr fontId="3"/>
  </si>
  <si>
    <t>販売店名横()内の漢字１文字は(中)中国新聞、(朝)朝日新聞、(読)読売新聞、(毎)毎日新聞の販売所が取り扱っていることを示しています</t>
    <rPh sb="0" eb="3">
      <t>ハンバイテン</t>
    </rPh>
    <rPh sb="3" eb="4">
      <t>メイ</t>
    </rPh>
    <rPh sb="4" eb="5">
      <t>ヨコ</t>
    </rPh>
    <rPh sb="7" eb="8">
      <t>ナイ</t>
    </rPh>
    <rPh sb="9" eb="11">
      <t>カンジ</t>
    </rPh>
    <rPh sb="12" eb="14">
      <t>モジ</t>
    </rPh>
    <rPh sb="16" eb="17">
      <t>チュウ</t>
    </rPh>
    <rPh sb="18" eb="20">
      <t>チュウゴク</t>
    </rPh>
    <rPh sb="20" eb="22">
      <t>シンブン</t>
    </rPh>
    <rPh sb="24" eb="25">
      <t>アサ</t>
    </rPh>
    <rPh sb="26" eb="28">
      <t>アサヒ</t>
    </rPh>
    <rPh sb="28" eb="30">
      <t>シンブン</t>
    </rPh>
    <rPh sb="32" eb="33">
      <t>ヨ</t>
    </rPh>
    <rPh sb="34" eb="36">
      <t>ヨミウリ</t>
    </rPh>
    <rPh sb="36" eb="38">
      <t>シンブン</t>
    </rPh>
    <rPh sb="40" eb="41">
      <t>マイ</t>
    </rPh>
    <rPh sb="42" eb="44">
      <t>マイニチ</t>
    </rPh>
    <rPh sb="44" eb="46">
      <t>シンブン</t>
    </rPh>
    <rPh sb="47" eb="49">
      <t>ハンバイ</t>
    </rPh>
    <rPh sb="49" eb="50">
      <t>ショ</t>
    </rPh>
    <rPh sb="51" eb="52">
      <t>ト</t>
    </rPh>
    <rPh sb="53" eb="54">
      <t>アツカ</t>
    </rPh>
    <rPh sb="61" eb="62">
      <t>シメ</t>
    </rPh>
    <phoneticPr fontId="3"/>
  </si>
  <si>
    <t>折込広告申込書</t>
    <rPh sb="0" eb="2">
      <t>オリコミ</t>
    </rPh>
    <rPh sb="2" eb="4">
      <t>コウコク</t>
    </rPh>
    <rPh sb="4" eb="7">
      <t>モウシコミショ</t>
    </rPh>
    <phoneticPr fontId="4"/>
  </si>
  <si>
    <t>折込日</t>
    <rPh sb="0" eb="2">
      <t>オリコミ</t>
    </rPh>
    <rPh sb="2" eb="3">
      <t>ヒ</t>
    </rPh>
    <phoneticPr fontId="4"/>
  </si>
  <si>
    <t>■ご案内(広島県以外に折込まれる場合はお問い合わせください)</t>
    <rPh sb="2" eb="4">
      <t>アンナイ</t>
    </rPh>
    <phoneticPr fontId="4"/>
  </si>
  <si>
    <t>広告主名</t>
    <rPh sb="0" eb="2">
      <t>コウコク</t>
    </rPh>
    <rPh sb="2" eb="3">
      <t>ヌシ</t>
    </rPh>
    <rPh sb="3" eb="4">
      <t>メイ</t>
    </rPh>
    <phoneticPr fontId="4"/>
  </si>
  <si>
    <t>タイトル</t>
    <phoneticPr fontId="4"/>
  </si>
  <si>
    <t>総数</t>
    <rPh sb="0" eb="2">
      <t>ソウスウ</t>
    </rPh>
    <phoneticPr fontId="4"/>
  </si>
  <si>
    <t>←入力できません(折込数を集計します)</t>
    <rPh sb="1" eb="3">
      <t>ニュウリョク</t>
    </rPh>
    <rPh sb="9" eb="11">
      <t>オリコミ</t>
    </rPh>
    <rPh sb="11" eb="12">
      <t>スウ</t>
    </rPh>
    <rPh sb="13" eb="15">
      <t>シュウケイ</t>
    </rPh>
    <phoneticPr fontId="4"/>
  </si>
  <si>
    <r>
      <t xml:space="preserve">請求先
</t>
    </r>
    <r>
      <rPr>
        <sz val="8"/>
        <rFont val="ＭＳ Ｐゴシック"/>
        <family val="3"/>
        <charset val="128"/>
      </rPr>
      <t>(代理店・印刷所等)</t>
    </r>
    <rPh sb="0" eb="2">
      <t>セイキュウ</t>
    </rPh>
    <rPh sb="2" eb="3">
      <t>サキ</t>
    </rPh>
    <rPh sb="5" eb="8">
      <t>ダイリテン</t>
    </rPh>
    <rPh sb="9" eb="11">
      <t>インサツ</t>
    </rPh>
    <rPh sb="11" eb="12">
      <t>ショ</t>
    </rPh>
    <rPh sb="12" eb="13">
      <t>トウ</t>
    </rPh>
    <phoneticPr fontId="4"/>
  </si>
  <si>
    <t>請求先住所</t>
    <rPh sb="0" eb="2">
      <t>セイキュウ</t>
    </rPh>
    <rPh sb="2" eb="3">
      <t>サキ</t>
    </rPh>
    <rPh sb="3" eb="5">
      <t>ジュウショ</t>
    </rPh>
    <phoneticPr fontId="4"/>
  </si>
  <si>
    <t>電話番号</t>
    <rPh sb="0" eb="2">
      <t>デンワ</t>
    </rPh>
    <rPh sb="2" eb="4">
      <t>バンゴウ</t>
    </rPh>
    <phoneticPr fontId="4"/>
  </si>
  <si>
    <t>ＦＡＸ番号</t>
    <rPh sb="3" eb="5">
      <t>バンゴウ</t>
    </rPh>
    <phoneticPr fontId="4"/>
  </si>
  <si>
    <t>印刷会社</t>
    <rPh sb="0" eb="2">
      <t>インサツ</t>
    </rPh>
    <rPh sb="2" eb="4">
      <t>ガイシャ</t>
    </rPh>
    <phoneticPr fontId="4"/>
  </si>
  <si>
    <t>申込担当者名</t>
    <rPh sb="0" eb="2">
      <t>モウシコ</t>
    </rPh>
    <rPh sb="2" eb="5">
      <t>タントウシャ</t>
    </rPh>
    <rPh sb="5" eb="6">
      <t>メイ</t>
    </rPh>
    <phoneticPr fontId="4"/>
  </si>
  <si>
    <t>連絡先(携帯)</t>
    <rPh sb="4" eb="6">
      <t>ケイタイ</t>
    </rPh>
    <phoneticPr fontId="4"/>
  </si>
  <si>
    <t>■シート別入力一覧</t>
    <rPh sb="4" eb="5">
      <t>ベツ</t>
    </rPh>
    <rPh sb="5" eb="7">
      <t>ニュウリョク</t>
    </rPh>
    <rPh sb="7" eb="9">
      <t>イチラン</t>
    </rPh>
    <phoneticPr fontId="4"/>
  </si>
  <si>
    <t>シート名</t>
    <rPh sb="3" eb="4">
      <t>メイ</t>
    </rPh>
    <phoneticPr fontId="4"/>
  </si>
  <si>
    <t>部数</t>
    <rPh sb="0" eb="2">
      <t>ブスウ</t>
    </rPh>
    <phoneticPr fontId="4"/>
  </si>
  <si>
    <t>折込数</t>
    <rPh sb="0" eb="2">
      <t>オリコミ</t>
    </rPh>
    <rPh sb="2" eb="3">
      <t>スウ</t>
    </rPh>
    <phoneticPr fontId="4"/>
  </si>
  <si>
    <t>中国朝刊</t>
    <rPh sb="0" eb="2">
      <t>チュウゴク</t>
    </rPh>
    <rPh sb="2" eb="4">
      <t>チョウカン</t>
    </rPh>
    <phoneticPr fontId="4"/>
  </si>
  <si>
    <t>中国夕刊</t>
    <rPh sb="0" eb="2">
      <t>チュウゴク</t>
    </rPh>
    <rPh sb="2" eb="4">
      <t>ユウカン</t>
    </rPh>
    <phoneticPr fontId="4"/>
  </si>
  <si>
    <t>広島市中区
・南区</t>
    <rPh sb="0" eb="2">
      <t>ヒロシマ</t>
    </rPh>
    <rPh sb="2" eb="3">
      <t>シ</t>
    </rPh>
    <rPh sb="3" eb="5">
      <t>ナカク</t>
    </rPh>
    <rPh sb="7" eb="9">
      <t>ミナミク</t>
    </rPh>
    <phoneticPr fontId="4"/>
  </si>
  <si>
    <t>尾道市</t>
    <phoneticPr fontId="4"/>
  </si>
  <si>
    <t>神石郡</t>
    <phoneticPr fontId="4"/>
  </si>
  <si>
    <t>地区別枚数一覧表</t>
    <rPh sb="0" eb="2">
      <t>チク</t>
    </rPh>
    <rPh sb="2" eb="3">
      <t>ベツ</t>
    </rPh>
    <rPh sb="3" eb="5">
      <t>マイスウ</t>
    </rPh>
    <rPh sb="5" eb="7">
      <t>イチラン</t>
    </rPh>
    <rPh sb="7" eb="8">
      <t>ヒョウ</t>
    </rPh>
    <phoneticPr fontId="4"/>
  </si>
  <si>
    <t>広島県</t>
    <rPh sb="0" eb="2">
      <t>ヒロシマ</t>
    </rPh>
    <rPh sb="2" eb="3">
      <t>ケン</t>
    </rPh>
    <phoneticPr fontId="4"/>
  </si>
  <si>
    <t>※行政区域と一致していない地区があります。ご注意ください</t>
    <rPh sb="1" eb="3">
      <t>ギョウセイ</t>
    </rPh>
    <rPh sb="3" eb="5">
      <t>クイキ</t>
    </rPh>
    <rPh sb="6" eb="8">
      <t>イッチ</t>
    </rPh>
    <rPh sb="13" eb="15">
      <t>チク</t>
    </rPh>
    <rPh sb="22" eb="24">
      <t>チュウイ</t>
    </rPh>
    <phoneticPr fontId="4"/>
  </si>
  <si>
    <t>全紙</t>
    <rPh sb="0" eb="2">
      <t>ゼンシ</t>
    </rPh>
    <phoneticPr fontId="4"/>
  </si>
  <si>
    <t>中国</t>
    <rPh sb="0" eb="2">
      <t>チュウゴク</t>
    </rPh>
    <phoneticPr fontId="4"/>
  </si>
  <si>
    <t>くるみる</t>
    <phoneticPr fontId="4"/>
  </si>
  <si>
    <t>朝日</t>
    <rPh sb="0" eb="2">
      <t>アサヒ</t>
    </rPh>
    <phoneticPr fontId="4"/>
  </si>
  <si>
    <t>読売</t>
    <rPh sb="0" eb="2">
      <t>ヨミウリ</t>
    </rPh>
    <phoneticPr fontId="4"/>
  </si>
  <si>
    <t>毎日</t>
    <rPh sb="0" eb="2">
      <t>マイニチ</t>
    </rPh>
    <phoneticPr fontId="4"/>
  </si>
  <si>
    <t>産経</t>
    <rPh sb="0" eb="2">
      <t>サンケイ</t>
    </rPh>
    <phoneticPr fontId="4"/>
  </si>
  <si>
    <t>日経</t>
    <rPh sb="0" eb="2">
      <t>ニッケイ</t>
    </rPh>
    <phoneticPr fontId="4"/>
  </si>
  <si>
    <t>山陽</t>
    <rPh sb="0" eb="2">
      <t>サンヨウ</t>
    </rPh>
    <phoneticPr fontId="4"/>
  </si>
  <si>
    <t>広島市中区</t>
    <rPh sb="0" eb="2">
      <t>ヒロシマ</t>
    </rPh>
    <rPh sb="2" eb="3">
      <t>シ</t>
    </rPh>
    <rPh sb="3" eb="5">
      <t>ナカク</t>
    </rPh>
    <phoneticPr fontId="4"/>
  </si>
  <si>
    <t>広島市南区</t>
    <rPh sb="0" eb="2">
      <t>ヒロシマ</t>
    </rPh>
    <rPh sb="2" eb="3">
      <t>シ</t>
    </rPh>
    <rPh sb="3" eb="5">
      <t>ミナミク</t>
    </rPh>
    <phoneticPr fontId="4"/>
  </si>
  <si>
    <t>広島市東区</t>
    <rPh sb="0" eb="2">
      <t>ヒロシマ</t>
    </rPh>
    <rPh sb="2" eb="3">
      <t>シ</t>
    </rPh>
    <rPh sb="3" eb="4">
      <t>ヒガシ</t>
    </rPh>
    <rPh sb="4" eb="5">
      <t>ク</t>
    </rPh>
    <phoneticPr fontId="4"/>
  </si>
  <si>
    <t>広島市安芸区</t>
    <rPh sb="0" eb="2">
      <t>ヒロシマ</t>
    </rPh>
    <rPh sb="2" eb="3">
      <t>シ</t>
    </rPh>
    <rPh sb="3" eb="5">
      <t>アキ</t>
    </rPh>
    <rPh sb="5" eb="6">
      <t>ク</t>
    </rPh>
    <phoneticPr fontId="4"/>
  </si>
  <si>
    <t>広島市安佐南区</t>
    <rPh sb="0" eb="2">
      <t>ヒロシマ</t>
    </rPh>
    <rPh sb="2" eb="3">
      <t>シ</t>
    </rPh>
    <rPh sb="3" eb="6">
      <t>アサミナミ</t>
    </rPh>
    <rPh sb="6" eb="7">
      <t>ク</t>
    </rPh>
    <phoneticPr fontId="4"/>
  </si>
  <si>
    <t>広島市安佐北区</t>
    <rPh sb="0" eb="2">
      <t>ヒロシマ</t>
    </rPh>
    <rPh sb="2" eb="3">
      <t>シ</t>
    </rPh>
    <rPh sb="3" eb="7">
      <t>アサキタク</t>
    </rPh>
    <phoneticPr fontId="4"/>
  </si>
  <si>
    <t>広島市西区</t>
    <rPh sb="0" eb="2">
      <t>ヒロシマ</t>
    </rPh>
    <rPh sb="2" eb="3">
      <t>シ</t>
    </rPh>
    <rPh sb="3" eb="5">
      <t>ニシク</t>
    </rPh>
    <phoneticPr fontId="4"/>
  </si>
  <si>
    <t>広島市佐伯区</t>
    <rPh sb="0" eb="2">
      <t>ヒロシマ</t>
    </rPh>
    <rPh sb="2" eb="3">
      <t>シ</t>
    </rPh>
    <rPh sb="3" eb="6">
      <t>サエキク</t>
    </rPh>
    <phoneticPr fontId="4"/>
  </si>
  <si>
    <t>安芸郡</t>
    <rPh sb="0" eb="3">
      <t>アキグン</t>
    </rPh>
    <phoneticPr fontId="4"/>
  </si>
  <si>
    <t>廿日市市</t>
    <rPh sb="0" eb="3">
      <t>ハツカイチ</t>
    </rPh>
    <rPh sb="3" eb="4">
      <t>シ</t>
    </rPh>
    <phoneticPr fontId="4"/>
  </si>
  <si>
    <t>大竹市</t>
    <rPh sb="0" eb="3">
      <t>オオタケシ</t>
    </rPh>
    <phoneticPr fontId="4"/>
  </si>
  <si>
    <t>呉市</t>
    <rPh sb="0" eb="2">
      <t>クレシ</t>
    </rPh>
    <phoneticPr fontId="4"/>
  </si>
  <si>
    <t>江田島市</t>
    <rPh sb="0" eb="3">
      <t>エタジマ</t>
    </rPh>
    <rPh sb="3" eb="4">
      <t>シ</t>
    </rPh>
    <phoneticPr fontId="4"/>
  </si>
  <si>
    <t>東広島市</t>
    <rPh sb="0" eb="4">
      <t>ヒガシヒロシマシ</t>
    </rPh>
    <phoneticPr fontId="4"/>
  </si>
  <si>
    <t>山県郡</t>
    <rPh sb="0" eb="3">
      <t>ヤマガタグン</t>
    </rPh>
    <phoneticPr fontId="4"/>
  </si>
  <si>
    <t>安芸高田市</t>
    <rPh sb="0" eb="4">
      <t>アキタカタ</t>
    </rPh>
    <rPh sb="4" eb="5">
      <t>シ</t>
    </rPh>
    <phoneticPr fontId="4"/>
  </si>
  <si>
    <t>三次市</t>
    <rPh sb="0" eb="3">
      <t>ミヨシシ</t>
    </rPh>
    <phoneticPr fontId="4"/>
  </si>
  <si>
    <t>庄原市</t>
    <rPh sb="0" eb="3">
      <t>ショウバラシ</t>
    </rPh>
    <phoneticPr fontId="4"/>
  </si>
  <si>
    <t>竹原市</t>
    <rPh sb="0" eb="2">
      <t>タケハラ</t>
    </rPh>
    <rPh sb="2" eb="3">
      <t>シ</t>
    </rPh>
    <phoneticPr fontId="4"/>
  </si>
  <si>
    <t>豊田郡</t>
    <rPh sb="0" eb="2">
      <t>トヨタ</t>
    </rPh>
    <rPh sb="2" eb="3">
      <t>グン</t>
    </rPh>
    <phoneticPr fontId="4"/>
  </si>
  <si>
    <t>三原市</t>
    <rPh sb="0" eb="3">
      <t>ミハラシ</t>
    </rPh>
    <phoneticPr fontId="4"/>
  </si>
  <si>
    <t>世羅郡</t>
    <rPh sb="0" eb="3">
      <t>セラグン</t>
    </rPh>
    <phoneticPr fontId="4"/>
  </si>
  <si>
    <t>尾道市</t>
    <rPh sb="0" eb="3">
      <t>オノミチシ</t>
    </rPh>
    <phoneticPr fontId="4"/>
  </si>
  <si>
    <t>神石郡</t>
    <rPh sb="0" eb="2">
      <t>ジンセキ</t>
    </rPh>
    <rPh sb="2" eb="3">
      <t>グン</t>
    </rPh>
    <phoneticPr fontId="4"/>
  </si>
  <si>
    <t>福山市</t>
    <rPh sb="0" eb="3">
      <t>フクヤマシ</t>
    </rPh>
    <phoneticPr fontId="4"/>
  </si>
  <si>
    <t>府中市</t>
    <rPh sb="0" eb="3">
      <t>フチュウシ</t>
    </rPh>
    <phoneticPr fontId="4"/>
  </si>
  <si>
    <t>計</t>
    <rPh sb="0" eb="1">
      <t>ケイ</t>
    </rPh>
    <phoneticPr fontId="4"/>
  </si>
  <si>
    <t>周辺地区</t>
    <rPh sb="0" eb="2">
      <t>シュウヘン</t>
    </rPh>
    <rPh sb="2" eb="4">
      <t>チク</t>
    </rPh>
    <phoneticPr fontId="4"/>
  </si>
  <si>
    <t>山陰中央・愛媛</t>
    <rPh sb="0" eb="2">
      <t>サンイン</t>
    </rPh>
    <rPh sb="2" eb="4">
      <t>チュウオウ</t>
    </rPh>
    <rPh sb="5" eb="7">
      <t>エヒメ</t>
    </rPh>
    <phoneticPr fontId="4"/>
  </si>
  <si>
    <t>■周辺地区の山陰中央・愛媛は、愛媛県は愛媛新聞、島根県は山陰中央新報の部数です</t>
    <rPh sb="1" eb="3">
      <t>シュウヘン</t>
    </rPh>
    <rPh sb="3" eb="5">
      <t>チク</t>
    </rPh>
    <rPh sb="6" eb="8">
      <t>サンイン</t>
    </rPh>
    <rPh sb="8" eb="10">
      <t>チュウオウ</t>
    </rPh>
    <rPh sb="11" eb="13">
      <t>エヒメ</t>
    </rPh>
    <rPh sb="24" eb="27">
      <t>シマネケン</t>
    </rPh>
    <rPh sb="28" eb="30">
      <t>サンイン</t>
    </rPh>
    <rPh sb="30" eb="32">
      <t>チュウオウ</t>
    </rPh>
    <rPh sb="32" eb="34">
      <t>シンポウ</t>
    </rPh>
    <phoneticPr fontId="4"/>
  </si>
  <si>
    <t xml:space="preserve"> </t>
  </si>
  <si>
    <t>折込指定日</t>
    <rPh sb="2" eb="4">
      <t>シテイ</t>
    </rPh>
    <phoneticPr fontId="3"/>
  </si>
  <si>
    <t>折込総数</t>
  </si>
  <si>
    <t>ページ折込数</t>
  </si>
  <si>
    <t>サイズ</t>
  </si>
  <si>
    <t>広告主名</t>
    <phoneticPr fontId="4"/>
  </si>
  <si>
    <t>タイトル（詳細記入）</t>
  </si>
  <si>
    <t>請求先</t>
    <phoneticPr fontId="4"/>
  </si>
  <si>
    <t>印刷所</t>
    <phoneticPr fontId="4"/>
  </si>
  <si>
    <t>申込者</t>
  </si>
  <si>
    <t>広島市及び周辺、中国新聞部数表　【注】全国紙と合わせて折込される場合は、全国紙併記版の部数表をご利用ください</t>
    <rPh sb="0" eb="2">
      <t>ヒロシマ</t>
    </rPh>
    <rPh sb="2" eb="3">
      <t>シ</t>
    </rPh>
    <rPh sb="3" eb="4">
      <t>オヨ</t>
    </rPh>
    <rPh sb="5" eb="7">
      <t>シュウヘン</t>
    </rPh>
    <rPh sb="8" eb="10">
      <t>チュウゴク</t>
    </rPh>
    <rPh sb="10" eb="12">
      <t>シンブン</t>
    </rPh>
    <rPh sb="12" eb="14">
      <t>ブスウ</t>
    </rPh>
    <rPh sb="14" eb="15">
      <t>ヒョウ</t>
    </rPh>
    <rPh sb="17" eb="18">
      <t>チュウ</t>
    </rPh>
    <phoneticPr fontId="4"/>
  </si>
  <si>
    <t>&lt;広島折込ステーション&gt;</t>
    <rPh sb="1" eb="3">
      <t>ヒロシマ</t>
    </rPh>
    <rPh sb="3" eb="5">
      <t>オリコミ</t>
    </rPh>
    <phoneticPr fontId="4"/>
  </si>
  <si>
    <t>中区・南区</t>
    <rPh sb="0" eb="2">
      <t>ナカク</t>
    </rPh>
    <rPh sb="3" eb="5">
      <t>ミナミク</t>
    </rPh>
    <phoneticPr fontId="4"/>
  </si>
  <si>
    <t>東地区・安佐南区</t>
    <rPh sb="0" eb="1">
      <t>ヒガシ</t>
    </rPh>
    <rPh sb="1" eb="3">
      <t>チク</t>
    </rPh>
    <rPh sb="4" eb="8">
      <t>アサミナミク</t>
    </rPh>
    <phoneticPr fontId="4"/>
  </si>
  <si>
    <t>安佐北区・安芸地区</t>
    <rPh sb="0" eb="4">
      <t>アサキタク</t>
    </rPh>
    <rPh sb="5" eb="7">
      <t>アキ</t>
    </rPh>
    <rPh sb="7" eb="9">
      <t>チク</t>
    </rPh>
    <phoneticPr fontId="4"/>
  </si>
  <si>
    <t>西区・佐伯区</t>
    <rPh sb="0" eb="2">
      <t>ニシク</t>
    </rPh>
    <rPh sb="3" eb="6">
      <t>サエキク</t>
    </rPh>
    <phoneticPr fontId="4"/>
  </si>
  <si>
    <t>廿日市市・大竹市</t>
    <rPh sb="0" eb="4">
      <t>ハツカイチシ</t>
    </rPh>
    <rPh sb="5" eb="8">
      <t>オオタケシ</t>
    </rPh>
    <phoneticPr fontId="4"/>
  </si>
  <si>
    <t>　</t>
    <phoneticPr fontId="4"/>
  </si>
  <si>
    <t>販売所</t>
    <rPh sb="2" eb="3">
      <t>ショ</t>
    </rPh>
    <phoneticPr fontId="3"/>
  </si>
  <si>
    <t>部数</t>
  </si>
  <si>
    <t>折込数</t>
  </si>
  <si>
    <t>販売店</t>
    <phoneticPr fontId="4"/>
  </si>
  <si>
    <t>販売店</t>
  </si>
  <si>
    <t>中央南</t>
  </si>
  <si>
    <t xml:space="preserve">若草 </t>
  </si>
  <si>
    <t xml:space="preserve">高陽南 </t>
  </si>
  <si>
    <t>三篠</t>
    <phoneticPr fontId="4"/>
  </si>
  <si>
    <t xml:space="preserve">廿日市東 </t>
  </si>
  <si>
    <t>中央</t>
  </si>
  <si>
    <t>中山・温品</t>
    <rPh sb="3" eb="5">
      <t>ヌクシナ</t>
    </rPh>
    <phoneticPr fontId="4"/>
  </si>
  <si>
    <t xml:space="preserve">高陽中央 </t>
  </si>
  <si>
    <t xml:space="preserve">廿日市中央 </t>
  </si>
  <si>
    <t>城北通り</t>
  </si>
  <si>
    <t xml:space="preserve">高陽東 </t>
  </si>
  <si>
    <t xml:space="preserve">横川中広 </t>
  </si>
  <si>
    <t xml:space="preserve">廿日市北 </t>
  </si>
  <si>
    <t>吉島</t>
  </si>
  <si>
    <t>温品通り</t>
    <rPh sb="0" eb="2">
      <t>ヌクシナ</t>
    </rPh>
    <rPh sb="2" eb="3">
      <t>トオ</t>
    </rPh>
    <phoneticPr fontId="4"/>
  </si>
  <si>
    <t xml:space="preserve">高陽北 </t>
  </si>
  <si>
    <t xml:space="preserve">観音 </t>
  </si>
  <si>
    <t xml:space="preserve">廿日市西 </t>
  </si>
  <si>
    <t>広瀬・舟入中町</t>
    <rPh sb="0" eb="2">
      <t>ヒロセ</t>
    </rPh>
    <rPh sb="3" eb="5">
      <t>フナイリ</t>
    </rPh>
    <rPh sb="5" eb="7">
      <t>ナカマチ</t>
    </rPh>
    <phoneticPr fontId="4"/>
  </si>
  <si>
    <t>舟入</t>
  </si>
  <si>
    <t xml:space="preserve">高南 </t>
  </si>
  <si>
    <t xml:space="preserve">己斐 </t>
  </si>
  <si>
    <t xml:space="preserve">大野 </t>
  </si>
  <si>
    <t>舟入通り</t>
  </si>
  <si>
    <t xml:space="preserve">戸坂 </t>
  </si>
  <si>
    <t xml:space="preserve">井原市 </t>
  </si>
  <si>
    <t xml:space="preserve">高須 </t>
  </si>
  <si>
    <t xml:space="preserve">可部南 </t>
  </si>
  <si>
    <t xml:space="preserve">庚午 </t>
  </si>
  <si>
    <t xml:space="preserve">可部西 </t>
  </si>
  <si>
    <t xml:space="preserve">可部北 </t>
  </si>
  <si>
    <t xml:space="preserve">草津 </t>
  </si>
  <si>
    <t xml:space="preserve">安佐町南 </t>
  </si>
  <si>
    <t xml:space="preserve">井口 </t>
  </si>
  <si>
    <t>東雲本町</t>
    <rPh sb="0" eb="2">
      <t>シノノメ</t>
    </rPh>
    <rPh sb="2" eb="4">
      <t>ホンマチ</t>
    </rPh>
    <phoneticPr fontId="4"/>
  </si>
  <si>
    <t xml:space="preserve">祇園長束 </t>
    <rPh sb="0" eb="2">
      <t>ギオン</t>
    </rPh>
    <phoneticPr fontId="4"/>
  </si>
  <si>
    <t>仁保・東雲</t>
    <rPh sb="3" eb="5">
      <t>シノノメ</t>
    </rPh>
    <phoneticPr fontId="4"/>
  </si>
  <si>
    <t>大竹</t>
    <phoneticPr fontId="4"/>
  </si>
  <si>
    <t>翠町・皆実町</t>
  </si>
  <si>
    <t xml:space="preserve">祇園春日野 </t>
  </si>
  <si>
    <t xml:space="preserve">五日市中央北 </t>
  </si>
  <si>
    <t>宇品南</t>
  </si>
  <si>
    <t>宇品西</t>
  </si>
  <si>
    <t xml:space="preserve">安東 </t>
  </si>
  <si>
    <t xml:space="preserve">五日市東 </t>
  </si>
  <si>
    <t>青崎</t>
  </si>
  <si>
    <t xml:space="preserve">安中央 </t>
  </si>
  <si>
    <t xml:space="preserve">船越 </t>
  </si>
  <si>
    <t xml:space="preserve">美鈴が丘 </t>
  </si>
  <si>
    <t>スタジアム通り</t>
  </si>
  <si>
    <t xml:space="preserve">安南 </t>
  </si>
  <si>
    <t xml:space="preserve">中野 </t>
  </si>
  <si>
    <t xml:space="preserve">五月が丘 </t>
  </si>
  <si>
    <t xml:space="preserve">沼田 </t>
  </si>
  <si>
    <t xml:space="preserve">瀬野 </t>
  </si>
  <si>
    <t xml:space="preserve">湯来 </t>
  </si>
  <si>
    <t xml:space="preserve">沼田西 </t>
  </si>
  <si>
    <t xml:space="preserve">矢野東 </t>
  </si>
  <si>
    <t xml:space="preserve">中筋・古市東 </t>
    <rPh sb="0" eb="2">
      <t>ナカスジ</t>
    </rPh>
    <phoneticPr fontId="4"/>
  </si>
  <si>
    <t>矢野新町・坂</t>
  </si>
  <si>
    <t xml:space="preserve">緑井・古市 </t>
    <rPh sb="3" eb="5">
      <t>フルイチ</t>
    </rPh>
    <phoneticPr fontId="4"/>
  </si>
  <si>
    <t xml:space="preserve">八木 </t>
  </si>
  <si>
    <t xml:space="preserve">海田中央 </t>
  </si>
  <si>
    <t xml:space="preserve">熊野 </t>
  </si>
  <si>
    <t>計</t>
    <rPh sb="0" eb="1">
      <t>ケイ</t>
    </rPh>
    <phoneticPr fontId="3"/>
  </si>
  <si>
    <t>合計</t>
    <rPh sb="0" eb="2">
      <t>ゴウケイ</t>
    </rPh>
    <phoneticPr fontId="4"/>
  </si>
  <si>
    <t>◆上記の販売店は全て合売店です</t>
    <rPh sb="1" eb="3">
      <t>ジョウキ</t>
    </rPh>
    <rPh sb="4" eb="7">
      <t>ハンバイテン</t>
    </rPh>
    <rPh sb="8" eb="9">
      <t>スベ</t>
    </rPh>
    <rPh sb="10" eb="11">
      <t>ゴウ</t>
    </rPh>
    <rPh sb="11" eb="13">
      <t>バイテン</t>
    </rPh>
    <phoneticPr fontId="4"/>
  </si>
  <si>
    <t>◆安佐町北は山県郡北広島町の阿坂・今吉田・吉木地区を含みます</t>
    <phoneticPr fontId="4"/>
  </si>
  <si>
    <t>◆瀬野は安芸区中野・中野東の一部を含みます ◆熊野は安芸区阿戸町を含みます ◆大竹は廿日市市大野の一部を含みます</t>
    <phoneticPr fontId="4"/>
  </si>
  <si>
    <t xml:space="preserve"> </t>
    <phoneticPr fontId="4"/>
  </si>
  <si>
    <t>中国新聞(C)</t>
  </si>
  <si>
    <t>朝日新聞(A)</t>
  </si>
  <si>
    <t>読売新聞(Y)</t>
  </si>
  <si>
    <t>毎日新聞(M)</t>
  </si>
  <si>
    <t>日経新聞(N)</t>
  </si>
  <si>
    <t>販売所</t>
  </si>
  <si>
    <t>中区センター</t>
    <rPh sb="0" eb="2">
      <t>ナカク</t>
    </rPh>
    <phoneticPr fontId="4"/>
  </si>
  <si>
    <t>千田・吉島</t>
  </si>
  <si>
    <t>広瀬・舟入中町</t>
    <rPh sb="0" eb="2">
      <t>ヒロセ</t>
    </rPh>
    <rPh sb="3" eb="5">
      <t>フナイリ</t>
    </rPh>
    <rPh sb="5" eb="7">
      <t>ナカマチ</t>
    </rPh>
    <phoneticPr fontId="10"/>
  </si>
  <si>
    <t>舟入(M)</t>
    <phoneticPr fontId="4"/>
  </si>
  <si>
    <t>舟入通り(M)</t>
    <phoneticPr fontId="4"/>
  </si>
  <si>
    <t>中国計</t>
  </si>
  <si>
    <t>くるみる計</t>
    <rPh sb="4" eb="5">
      <t>ケイ</t>
    </rPh>
    <phoneticPr fontId="36"/>
  </si>
  <si>
    <t>朝日計</t>
    <rPh sb="0" eb="2">
      <t>アサヒ</t>
    </rPh>
    <phoneticPr fontId="36"/>
  </si>
  <si>
    <t>読売計</t>
  </si>
  <si>
    <t>毎日計</t>
  </si>
  <si>
    <t>日経計</t>
    <rPh sb="0" eb="2">
      <t>ニッケイ</t>
    </rPh>
    <phoneticPr fontId="36"/>
  </si>
  <si>
    <t>地区計</t>
    <rPh sb="0" eb="2">
      <t>チク</t>
    </rPh>
    <rPh sb="2" eb="3">
      <t>ケイ</t>
    </rPh>
    <phoneticPr fontId="10"/>
  </si>
  <si>
    <t>くるみる(K) 土曜発行</t>
    <rPh sb="8" eb="10">
      <t>ドヨウ</t>
    </rPh>
    <rPh sb="10" eb="12">
      <t>ハッコウ</t>
    </rPh>
    <phoneticPr fontId="4"/>
  </si>
  <si>
    <t>大州(M)</t>
  </si>
  <si>
    <t>東雲本町</t>
    <rPh sb="0" eb="2">
      <t>シノノメ</t>
    </rPh>
    <rPh sb="2" eb="4">
      <t>ホンマチ</t>
    </rPh>
    <phoneticPr fontId="10"/>
  </si>
  <si>
    <t>南区センター</t>
  </si>
  <si>
    <t>仁保・東雲</t>
    <rPh sb="3" eb="5">
      <t>シノノメ</t>
    </rPh>
    <phoneticPr fontId="10"/>
  </si>
  <si>
    <t>宇品</t>
  </si>
  <si>
    <t>宇品南</t>
    <phoneticPr fontId="4"/>
  </si>
  <si>
    <t>宇品西</t>
    <phoneticPr fontId="4"/>
  </si>
  <si>
    <t>向洋・大州</t>
    <rPh sb="3" eb="5">
      <t>オオズ</t>
    </rPh>
    <phoneticPr fontId="10"/>
  </si>
  <si>
    <t>読売計</t>
    <rPh sb="0" eb="2">
      <t>ヨミウリ</t>
    </rPh>
    <phoneticPr fontId="36"/>
  </si>
  <si>
    <t>毎日計</t>
    <rPh sb="0" eb="2">
      <t>マイニチ</t>
    </rPh>
    <phoneticPr fontId="36"/>
  </si>
  <si>
    <t>☆くるみるは新聞ではありません。土曜に実施する新聞無購読世帯対象チラシ宅配サービスです。</t>
    <rPh sb="6" eb="8">
      <t>シンブン</t>
    </rPh>
    <rPh sb="19" eb="21">
      <t>ジッシ</t>
    </rPh>
    <rPh sb="23" eb="25">
      <t>シンブン</t>
    </rPh>
    <rPh sb="30" eb="32">
      <t>タイショウ</t>
    </rPh>
    <rPh sb="35" eb="37">
      <t>タクハイ</t>
    </rPh>
    <phoneticPr fontId="10"/>
  </si>
  <si>
    <t>販売所</t>
    <phoneticPr fontId="3"/>
  </si>
  <si>
    <t>若草</t>
    <phoneticPr fontId="4"/>
  </si>
  <si>
    <t>若草</t>
  </si>
  <si>
    <t>中山・温品</t>
    <rPh sb="3" eb="5">
      <t>ヌクシナ</t>
    </rPh>
    <phoneticPr fontId="4"/>
  </si>
  <si>
    <t>温品</t>
  </si>
  <si>
    <t>牛田・戸坂</t>
    <rPh sb="3" eb="5">
      <t>ヘサカ</t>
    </rPh>
    <phoneticPr fontId="4"/>
  </si>
  <si>
    <t>戸坂</t>
    <phoneticPr fontId="4"/>
  </si>
  <si>
    <t>府中</t>
  </si>
  <si>
    <t>府中西部</t>
    <phoneticPr fontId="4"/>
  </si>
  <si>
    <t>中国計</t>
    <phoneticPr fontId="3"/>
  </si>
  <si>
    <t>くるみる計</t>
    <rPh sb="4" eb="5">
      <t>ケイ</t>
    </rPh>
    <phoneticPr fontId="3"/>
  </si>
  <si>
    <t>朝日計</t>
    <phoneticPr fontId="3"/>
  </si>
  <si>
    <t>読売計</t>
    <phoneticPr fontId="3"/>
  </si>
  <si>
    <t>毎日計</t>
    <rPh sb="0" eb="2">
      <t>マイニチ</t>
    </rPh>
    <phoneticPr fontId="3"/>
  </si>
  <si>
    <t>日経計</t>
    <rPh sb="0" eb="2">
      <t>ニッケイ</t>
    </rPh>
    <phoneticPr fontId="3"/>
  </si>
  <si>
    <t>地区計</t>
    <rPh sb="0" eb="2">
      <t>チク</t>
    </rPh>
    <rPh sb="2" eb="3">
      <t>ケイ</t>
    </rPh>
    <phoneticPr fontId="4"/>
  </si>
  <si>
    <t>船越</t>
    <phoneticPr fontId="4"/>
  </si>
  <si>
    <t>船越</t>
  </si>
  <si>
    <t>中野</t>
    <phoneticPr fontId="4"/>
  </si>
  <si>
    <t>瀬野</t>
    <phoneticPr fontId="4"/>
  </si>
  <si>
    <t>瀬野川(N)</t>
    <phoneticPr fontId="4"/>
  </si>
  <si>
    <t>矢野東</t>
    <phoneticPr fontId="4"/>
  </si>
  <si>
    <t>矢野・坂(N)</t>
    <rPh sb="3" eb="4">
      <t>サカ</t>
    </rPh>
    <phoneticPr fontId="4"/>
  </si>
  <si>
    <t>矢野西</t>
    <phoneticPr fontId="4"/>
  </si>
  <si>
    <t>矢野新町・坂</t>
    <phoneticPr fontId="4"/>
  </si>
  <si>
    <t>海田</t>
  </si>
  <si>
    <t>海田中央</t>
    <phoneticPr fontId="4"/>
  </si>
  <si>
    <t>熊野</t>
    <phoneticPr fontId="4"/>
  </si>
  <si>
    <t>熊野</t>
  </si>
  <si>
    <t>中国計</t>
    <rPh sb="0" eb="2">
      <t>チュウゴク</t>
    </rPh>
    <phoneticPr fontId="3"/>
  </si>
  <si>
    <t>朝日計</t>
    <rPh sb="0" eb="2">
      <t>アサヒ</t>
    </rPh>
    <phoneticPr fontId="3"/>
  </si>
  <si>
    <t>読売計</t>
    <rPh sb="0" eb="2">
      <t>ヨミウリ</t>
    </rPh>
    <phoneticPr fontId="3"/>
  </si>
  <si>
    <t>☆くるみるは新聞ではありません。土曜に実施する新聞無購読世帯対象チラシ宅配サービスです。</t>
    <rPh sb="6" eb="8">
      <t>シンブン</t>
    </rPh>
    <rPh sb="19" eb="21">
      <t>ジッシ</t>
    </rPh>
    <rPh sb="23" eb="25">
      <t>シンブン</t>
    </rPh>
    <rPh sb="30" eb="32">
      <t>タイショウ</t>
    </rPh>
    <rPh sb="35" eb="37">
      <t>タクハイ</t>
    </rPh>
    <phoneticPr fontId="4"/>
  </si>
  <si>
    <t>祇園長束</t>
    <rPh sb="0" eb="2">
      <t>ギオン</t>
    </rPh>
    <phoneticPr fontId="4"/>
  </si>
  <si>
    <t>祇園山本</t>
    <phoneticPr fontId="4"/>
  </si>
  <si>
    <t>祇園春日野</t>
    <phoneticPr fontId="4"/>
  </si>
  <si>
    <t>祇園西</t>
    <phoneticPr fontId="4"/>
  </si>
  <si>
    <t xml:space="preserve">祇園・長束    </t>
    <rPh sb="0" eb="2">
      <t>ギオン</t>
    </rPh>
    <rPh sb="3" eb="5">
      <t>ナガツカ</t>
    </rPh>
    <phoneticPr fontId="4"/>
  </si>
  <si>
    <t>祇園東</t>
    <phoneticPr fontId="4"/>
  </si>
  <si>
    <t>安東</t>
    <phoneticPr fontId="4"/>
  </si>
  <si>
    <t>安 ・ 伴</t>
  </si>
  <si>
    <t>安中央</t>
    <phoneticPr fontId="4"/>
  </si>
  <si>
    <t>安南</t>
    <phoneticPr fontId="4"/>
  </si>
  <si>
    <t>沼田</t>
    <phoneticPr fontId="4"/>
  </si>
  <si>
    <t>沼田西</t>
    <phoneticPr fontId="4"/>
  </si>
  <si>
    <t>沼田北</t>
    <phoneticPr fontId="4"/>
  </si>
  <si>
    <t>中筋・古市東</t>
    <rPh sb="0" eb="2">
      <t>ナカスジ</t>
    </rPh>
    <phoneticPr fontId="4"/>
  </si>
  <si>
    <t>古市・川内</t>
    <rPh sb="3" eb="5">
      <t>カワウチ</t>
    </rPh>
    <phoneticPr fontId="4"/>
  </si>
  <si>
    <t>緑井・古市</t>
    <rPh sb="3" eb="5">
      <t>フルイチ</t>
    </rPh>
    <phoneticPr fontId="4"/>
  </si>
  <si>
    <t>緑井</t>
  </si>
  <si>
    <t>八木</t>
    <phoneticPr fontId="4"/>
  </si>
  <si>
    <t>高陽南</t>
    <phoneticPr fontId="4"/>
  </si>
  <si>
    <t>高陽南</t>
  </si>
  <si>
    <t>高陽中央</t>
    <phoneticPr fontId="4"/>
  </si>
  <si>
    <t>高陽</t>
  </si>
  <si>
    <t>高陽東</t>
    <phoneticPr fontId="4"/>
  </si>
  <si>
    <t>高陽北(合)</t>
    <phoneticPr fontId="4"/>
  </si>
  <si>
    <t>高陽北</t>
    <phoneticPr fontId="4"/>
  </si>
  <si>
    <t>三田(合)</t>
    <phoneticPr fontId="4"/>
  </si>
  <si>
    <t>三田</t>
    <phoneticPr fontId="4"/>
  </si>
  <si>
    <t>高南(合)</t>
    <phoneticPr fontId="4"/>
  </si>
  <si>
    <t>高南</t>
    <phoneticPr fontId="4"/>
  </si>
  <si>
    <t>井原市(合)</t>
    <phoneticPr fontId="4"/>
  </si>
  <si>
    <t>井原市</t>
    <phoneticPr fontId="4"/>
  </si>
  <si>
    <t>可部中央</t>
    <phoneticPr fontId="4"/>
  </si>
  <si>
    <t>可部</t>
  </si>
  <si>
    <t>可部南</t>
    <phoneticPr fontId="4"/>
  </si>
  <si>
    <t>可部西</t>
    <phoneticPr fontId="4"/>
  </si>
  <si>
    <t>可部北</t>
    <phoneticPr fontId="4"/>
  </si>
  <si>
    <t>安佐町南</t>
    <phoneticPr fontId="4"/>
  </si>
  <si>
    <t>あさひが丘</t>
    <phoneticPr fontId="4"/>
  </si>
  <si>
    <t>あさひが丘</t>
  </si>
  <si>
    <t>◆中国新聞　安佐町北は山県郡北広島町阿坂・今吉田・吉木地区を含みます</t>
    <phoneticPr fontId="4"/>
  </si>
  <si>
    <t>三篠</t>
    <phoneticPr fontId="4"/>
  </si>
  <si>
    <t>西区センター</t>
    <phoneticPr fontId="4"/>
  </si>
  <si>
    <t>横川中広</t>
    <phoneticPr fontId="4"/>
  </si>
  <si>
    <t>観音</t>
    <phoneticPr fontId="4"/>
  </si>
  <si>
    <t>己斐</t>
    <phoneticPr fontId="4"/>
  </si>
  <si>
    <t>己斐上</t>
    <phoneticPr fontId="4"/>
  </si>
  <si>
    <t>高須</t>
    <phoneticPr fontId="4"/>
  </si>
  <si>
    <t>庚午</t>
    <phoneticPr fontId="4"/>
  </si>
  <si>
    <t>庚午</t>
  </si>
  <si>
    <t>庚午南</t>
    <phoneticPr fontId="4"/>
  </si>
  <si>
    <t>草津</t>
    <phoneticPr fontId="4"/>
  </si>
  <si>
    <t>井口</t>
    <phoneticPr fontId="4"/>
  </si>
  <si>
    <t>井口</t>
  </si>
  <si>
    <t>五日市中央北</t>
    <phoneticPr fontId="4"/>
  </si>
  <si>
    <t>五日市(N)</t>
    <phoneticPr fontId="4"/>
  </si>
  <si>
    <t>五日市中央</t>
    <phoneticPr fontId="4"/>
  </si>
  <si>
    <t>五日市南</t>
    <phoneticPr fontId="4"/>
  </si>
  <si>
    <t>五日市東</t>
    <phoneticPr fontId="4"/>
  </si>
  <si>
    <t>美鈴が丘</t>
    <phoneticPr fontId="4"/>
  </si>
  <si>
    <t>五月が丘</t>
    <phoneticPr fontId="4"/>
  </si>
  <si>
    <t>湯来</t>
    <phoneticPr fontId="4"/>
  </si>
  <si>
    <t>◆五日市町下河内の白川地区の中国新聞は湯来に含みます</t>
    <phoneticPr fontId="4"/>
  </si>
  <si>
    <t>廿日市東</t>
    <phoneticPr fontId="4"/>
  </si>
  <si>
    <t>廿日市東(N)</t>
    <phoneticPr fontId="4"/>
  </si>
  <si>
    <t>廿日市中央</t>
    <phoneticPr fontId="4"/>
  </si>
  <si>
    <t>廿日市北</t>
    <phoneticPr fontId="4"/>
  </si>
  <si>
    <t>廿日市北(N)</t>
    <phoneticPr fontId="4"/>
  </si>
  <si>
    <t>廿日市西</t>
    <phoneticPr fontId="4"/>
  </si>
  <si>
    <t>廿日市南</t>
    <phoneticPr fontId="4"/>
  </si>
  <si>
    <t>大野</t>
    <phoneticPr fontId="4"/>
  </si>
  <si>
    <t>廿日市佐伯【◎】</t>
    <rPh sb="0" eb="3">
      <t>ハツカイチ</t>
    </rPh>
    <rPh sb="3" eb="5">
      <t>サエキ</t>
    </rPh>
    <phoneticPr fontId="4"/>
  </si>
  <si>
    <t>吉和【※】</t>
    <phoneticPr fontId="4"/>
  </si>
  <si>
    <t>&lt;広島折込ステーション・岩国営業所&gt;</t>
    <rPh sb="1" eb="3">
      <t>ヒロシマ</t>
    </rPh>
    <rPh sb="3" eb="5">
      <t>オリコミ</t>
    </rPh>
    <rPh sb="12" eb="14">
      <t>イワクニ</t>
    </rPh>
    <rPh sb="14" eb="17">
      <t>エイギョウショ</t>
    </rPh>
    <phoneticPr fontId="4"/>
  </si>
  <si>
    <t>大竹</t>
    <phoneticPr fontId="4"/>
  </si>
  <si>
    <t>◆中国新聞大竹、読売新聞大竹は廿日市市大野町の一部を含みます</t>
    <rPh sb="8" eb="10">
      <t>ヨミウリ</t>
    </rPh>
    <rPh sb="10" eb="12">
      <t>シンブン</t>
    </rPh>
    <rPh sb="12" eb="14">
      <t>オオタケ</t>
    </rPh>
    <rPh sb="21" eb="22">
      <t>マチ</t>
    </rPh>
    <phoneticPr fontId="4"/>
  </si>
  <si>
    <t>&lt;岩国営業所&gt;</t>
    <rPh sb="1" eb="3">
      <t>イワクニ</t>
    </rPh>
    <rPh sb="3" eb="6">
      <t>エイギョウショ</t>
    </rPh>
    <phoneticPr fontId="4"/>
  </si>
  <si>
    <t xml:space="preserve"> </t>
    <phoneticPr fontId="4"/>
  </si>
  <si>
    <t>東部</t>
  </si>
  <si>
    <t>岩国中央</t>
  </si>
  <si>
    <t>人絹・川下</t>
  </si>
  <si>
    <t>岩国西</t>
  </si>
  <si>
    <t>岩国南</t>
  </si>
  <si>
    <t>藤生</t>
  </si>
  <si>
    <t>平田・南岩国町含む</t>
    <rPh sb="0" eb="2">
      <t>ヒラタ</t>
    </rPh>
    <rPh sb="3" eb="4">
      <t>ミナミ</t>
    </rPh>
    <rPh sb="4" eb="6">
      <t>イワクニ</t>
    </rPh>
    <rPh sb="6" eb="7">
      <t>マチ</t>
    </rPh>
    <rPh sb="7" eb="8">
      <t>フク</t>
    </rPh>
    <phoneticPr fontId="4"/>
  </si>
  <si>
    <t>由宇神代</t>
    <rPh sb="2" eb="3">
      <t>カミ</t>
    </rPh>
    <rPh sb="3" eb="4">
      <t>シロ</t>
    </rPh>
    <phoneticPr fontId="4"/>
  </si>
  <si>
    <t>玖珂</t>
    <phoneticPr fontId="4"/>
  </si>
  <si>
    <t>祖生</t>
  </si>
  <si>
    <t>美川(合)【〇】</t>
    <phoneticPr fontId="4"/>
  </si>
  <si>
    <t>本郷(合)【〇】</t>
    <phoneticPr fontId="4"/>
  </si>
  <si>
    <t>広瀬東(合)【〇】</t>
    <phoneticPr fontId="4"/>
  </si>
  <si>
    <t>広瀬西(合)【〇】</t>
    <phoneticPr fontId="4"/>
  </si>
  <si>
    <t xml:space="preserve"> </t>
    <phoneticPr fontId="3"/>
  </si>
  <si>
    <t>七日市【〇】</t>
    <phoneticPr fontId="4"/>
  </si>
  <si>
    <t>柿木(合)【〇】</t>
    <phoneticPr fontId="4"/>
  </si>
  <si>
    <t>山陰中央計</t>
    <rPh sb="0" eb="2">
      <t>サンイン</t>
    </rPh>
    <rPh sb="2" eb="4">
      <t>チュウオウ</t>
    </rPh>
    <rPh sb="4" eb="5">
      <t>ケイ</t>
    </rPh>
    <phoneticPr fontId="3"/>
  </si>
  <si>
    <t>呉北部</t>
  </si>
  <si>
    <t>呉西部</t>
  </si>
  <si>
    <t>呉中央</t>
    <rPh sb="0" eb="1">
      <t>クレ</t>
    </rPh>
    <phoneticPr fontId="4"/>
  </si>
  <si>
    <t>(曙・和庄含む)</t>
    <rPh sb="1" eb="2">
      <t>アケボノ</t>
    </rPh>
    <rPh sb="3" eb="5">
      <t>ワショウ</t>
    </rPh>
    <rPh sb="5" eb="6">
      <t>フク</t>
    </rPh>
    <phoneticPr fontId="4"/>
  </si>
  <si>
    <t>宮原</t>
  </si>
  <si>
    <t>警固屋</t>
  </si>
  <si>
    <t>音戸</t>
  </si>
  <si>
    <t>阿賀</t>
  </si>
  <si>
    <t>広西</t>
  </si>
  <si>
    <t>広東</t>
  </si>
  <si>
    <t>仁方</t>
  </si>
  <si>
    <t>川尻</t>
  </si>
  <si>
    <t>吉浦</t>
  </si>
  <si>
    <t>天応</t>
  </si>
  <si>
    <t>日経計</t>
    <rPh sb="0" eb="2">
      <t>ニッケイ</t>
    </rPh>
    <rPh sb="2" eb="3">
      <t>ケイ</t>
    </rPh>
    <phoneticPr fontId="3"/>
  </si>
  <si>
    <t>◆呉市郷原町は中国新聞西条南・黒瀬に、読売新聞黒瀬に含みます ◆音戸は各新聞、倉橋町の一部を含みます ◆中国新聞天応吉浦は安芸郡坂町小屋浦地区の中国・朝日・毎日を含みます</t>
    <rPh sb="11" eb="13">
      <t>サイジョウ</t>
    </rPh>
    <rPh sb="13" eb="14">
      <t>ミナミ</t>
    </rPh>
    <rPh sb="20" eb="21">
      <t>ウ</t>
    </rPh>
    <rPh sb="21" eb="23">
      <t>シンブン</t>
    </rPh>
    <phoneticPr fontId="4"/>
  </si>
  <si>
    <t>（呉市のページ参照）</t>
  </si>
  <si>
    <t>産経計</t>
    <rPh sb="0" eb="2">
      <t>サンケイ</t>
    </rPh>
    <phoneticPr fontId="3"/>
  </si>
  <si>
    <t>西条</t>
  </si>
  <si>
    <t>八本松</t>
  </si>
  <si>
    <t>志和(合)</t>
    <phoneticPr fontId="4"/>
  </si>
  <si>
    <t>造賀</t>
  </si>
  <si>
    <t>白市</t>
  </si>
  <si>
    <t>西条南・黒瀬(AMSN)</t>
    <rPh sb="0" eb="2">
      <t>サイジョウ</t>
    </rPh>
    <rPh sb="2" eb="3">
      <t>ミナミ</t>
    </rPh>
    <phoneticPr fontId="4"/>
  </si>
  <si>
    <t>黒瀬</t>
  </si>
  <si>
    <t>福富(合)</t>
    <phoneticPr fontId="4"/>
  </si>
  <si>
    <t>豊栄(合)</t>
    <phoneticPr fontId="4"/>
  </si>
  <si>
    <t>入野(合)</t>
    <phoneticPr fontId="4"/>
  </si>
  <si>
    <t>河内(合)</t>
    <phoneticPr fontId="4"/>
  </si>
  <si>
    <t>安芸津</t>
  </si>
  <si>
    <t>和木(合)</t>
    <phoneticPr fontId="4"/>
  </si>
  <si>
    <t>徳良(合)</t>
    <phoneticPr fontId="4"/>
  </si>
  <si>
    <t>加計【※】</t>
    <phoneticPr fontId="4"/>
  </si>
  <si>
    <t>市木(合)</t>
  </si>
  <si>
    <t>田所(合)</t>
    <phoneticPr fontId="4"/>
  </si>
  <si>
    <t>出羽(合)</t>
    <phoneticPr fontId="4"/>
  </si>
  <si>
    <t>瑞穂</t>
  </si>
  <si>
    <t>中野(合)</t>
  </si>
  <si>
    <t>矢上(合)</t>
  </si>
  <si>
    <t>井原(合)</t>
  </si>
  <si>
    <t>口羽(合)</t>
  </si>
  <si>
    <t>都賀(合)</t>
  </si>
  <si>
    <t>◆豊平阿坂・今吉田・吉木地区は安佐町北に含みます ◆川迫は旧豊平町の一部を含みます ◆大朝は旧芸北町の一部を含みます ◆加計は広島市佐伯区湯来町の一部水内地区を含みます</t>
    <phoneticPr fontId="4"/>
  </si>
  <si>
    <t>八千代南(合)【※】</t>
    <phoneticPr fontId="4"/>
  </si>
  <si>
    <t>八千代北(合)【※】</t>
    <phoneticPr fontId="4"/>
  </si>
  <si>
    <t>向原(合)【※】</t>
    <phoneticPr fontId="4"/>
  </si>
  <si>
    <t>&lt;三次営業所&gt;</t>
    <rPh sb="1" eb="3">
      <t>ミヨシ</t>
    </rPh>
    <rPh sb="3" eb="6">
      <t>エイギョウショ</t>
    </rPh>
    <phoneticPr fontId="4"/>
  </si>
  <si>
    <t>十日市</t>
  </si>
  <si>
    <t>八次</t>
  </si>
  <si>
    <t>塩町(合)</t>
    <phoneticPr fontId="4"/>
  </si>
  <si>
    <t>川地(合)</t>
    <phoneticPr fontId="4"/>
  </si>
  <si>
    <t>上川立(合)</t>
    <phoneticPr fontId="4"/>
  </si>
  <si>
    <t>三和西(合)</t>
    <phoneticPr fontId="4"/>
  </si>
  <si>
    <t>三和東(合)</t>
    <phoneticPr fontId="4"/>
  </si>
  <si>
    <t>作木(合)</t>
    <phoneticPr fontId="4"/>
  </si>
  <si>
    <t>布野</t>
  </si>
  <si>
    <t>君田(合)</t>
    <phoneticPr fontId="4"/>
  </si>
  <si>
    <t>三良坂</t>
  </si>
  <si>
    <t>吉舎</t>
  </si>
  <si>
    <t>赤名(合)</t>
  </si>
  <si>
    <t>来島(合)</t>
  </si>
  <si>
    <t>頓原(合)</t>
  </si>
  <si>
    <t>庄原</t>
  </si>
  <si>
    <t>山内(合)</t>
    <phoneticPr fontId="4"/>
  </si>
  <si>
    <t>川北(合)</t>
    <phoneticPr fontId="4"/>
  </si>
  <si>
    <t>高(合)</t>
    <phoneticPr fontId="4"/>
  </si>
  <si>
    <t>比婆口南(合)</t>
    <phoneticPr fontId="4"/>
  </si>
  <si>
    <t>口北(合)</t>
    <phoneticPr fontId="4"/>
  </si>
  <si>
    <t>備後西城</t>
  </si>
  <si>
    <t>備後八幡(合)</t>
    <phoneticPr fontId="4"/>
  </si>
  <si>
    <t>小奴可(合)</t>
    <phoneticPr fontId="4"/>
  </si>
  <si>
    <t>東城</t>
  </si>
  <si>
    <t>山陽計</t>
    <rPh sb="0" eb="2">
      <t>サンヨウ</t>
    </rPh>
    <rPh sb="2" eb="3">
      <t>ケイ</t>
    </rPh>
    <phoneticPr fontId="3"/>
  </si>
  <si>
    <t>忠海</t>
    <phoneticPr fontId="3"/>
  </si>
  <si>
    <t>安浦・三津口・安登</t>
  </si>
  <si>
    <t xml:space="preserve">　 </t>
  </si>
  <si>
    <t>大崎中央(合)【※】</t>
    <phoneticPr fontId="3"/>
  </si>
  <si>
    <t>◆各紙の竹原販売所は大乗・契島を含みます ◆読売新聞の安浦販売店は三津口地区と安登地区を含みます</t>
    <phoneticPr fontId="4"/>
  </si>
  <si>
    <t>&lt;福山営業所&gt;</t>
    <rPh sb="1" eb="3">
      <t>フクヤマ</t>
    </rPh>
    <rPh sb="3" eb="6">
      <t>エイギョウショ</t>
    </rPh>
    <phoneticPr fontId="4"/>
  </si>
  <si>
    <t>みはら店</t>
  </si>
  <si>
    <t>沼田川店</t>
  </si>
  <si>
    <t>三原南部</t>
  </si>
  <si>
    <t>八幡</t>
  </si>
  <si>
    <t>三原本郷</t>
  </si>
  <si>
    <t>久井(合)</t>
    <phoneticPr fontId="4"/>
  </si>
  <si>
    <t>◆世羅町の津田・長田・黒川・中の各地区は三次市三和東に含みます</t>
    <rPh sb="20" eb="23">
      <t>ミヨシシ</t>
    </rPh>
    <phoneticPr fontId="4"/>
  </si>
  <si>
    <t>販売店</t>
    <phoneticPr fontId="4"/>
  </si>
  <si>
    <t>尾道</t>
  </si>
  <si>
    <t>尾道中央</t>
    <rPh sb="0" eb="2">
      <t>オノミチ</t>
    </rPh>
    <rPh sb="2" eb="4">
      <t>チ</t>
    </rPh>
    <phoneticPr fontId="3"/>
  </si>
  <si>
    <t>尾道北</t>
  </si>
  <si>
    <t>尾道西</t>
  </si>
  <si>
    <t>尾道東</t>
  </si>
  <si>
    <t>向島</t>
  </si>
  <si>
    <t>因島南</t>
    <rPh sb="0" eb="2">
      <t>インノシマ</t>
    </rPh>
    <rPh sb="2" eb="3">
      <t>ミナミ</t>
    </rPh>
    <phoneticPr fontId="3"/>
  </si>
  <si>
    <t>三庄</t>
    <phoneticPr fontId="3"/>
  </si>
  <si>
    <t>中庄</t>
    <phoneticPr fontId="3"/>
  </si>
  <si>
    <t>　　　★</t>
    <phoneticPr fontId="3"/>
  </si>
  <si>
    <t>弓削(合)</t>
  </si>
  <si>
    <t>弓削</t>
  </si>
  <si>
    <t>佐島(合)</t>
  </si>
  <si>
    <t>岩城(合)</t>
  </si>
  <si>
    <t>生名(合)</t>
  </si>
  <si>
    <t>愛媛計</t>
    <rPh sb="0" eb="2">
      <t>エヒメ</t>
    </rPh>
    <rPh sb="2" eb="3">
      <t>ケイ</t>
    </rPh>
    <phoneticPr fontId="3"/>
  </si>
  <si>
    <t>高屋</t>
  </si>
  <si>
    <t>井原</t>
  </si>
  <si>
    <t>井原(読)</t>
  </si>
  <si>
    <t>西江原</t>
  </si>
  <si>
    <t>西江原(読)</t>
  </si>
  <si>
    <t>笠岡西</t>
    <rPh sb="0" eb="2">
      <t>カサオカ</t>
    </rPh>
    <rPh sb="2" eb="3">
      <t>ニシ</t>
    </rPh>
    <phoneticPr fontId="3"/>
  </si>
  <si>
    <t>笠岡西(読)</t>
    <rPh sb="2" eb="3">
      <t>ニシ</t>
    </rPh>
    <phoneticPr fontId="3"/>
  </si>
  <si>
    <t>笠岡中央</t>
  </si>
  <si>
    <t>笠岡</t>
  </si>
  <si>
    <t>笠岡(中)</t>
    <rPh sb="3" eb="4">
      <t>ナカ</t>
    </rPh>
    <phoneticPr fontId="3"/>
  </si>
  <si>
    <t>笠岡(読)</t>
    <phoneticPr fontId="3"/>
  </si>
  <si>
    <t>笠岡東</t>
  </si>
  <si>
    <t>福山城南</t>
  </si>
  <si>
    <t>多治米</t>
  </si>
  <si>
    <t>福山南</t>
  </si>
  <si>
    <t>福山南</t>
    <rPh sb="0" eb="2">
      <t>フクヤマ</t>
    </rPh>
    <rPh sb="2" eb="3">
      <t>ミナミ</t>
    </rPh>
    <phoneticPr fontId="4"/>
  </si>
  <si>
    <t>福山北</t>
    <phoneticPr fontId="4"/>
  </si>
  <si>
    <t>福山西</t>
  </si>
  <si>
    <t>福山東</t>
  </si>
  <si>
    <t>福山城東</t>
  </si>
  <si>
    <t>毎伸舎</t>
  </si>
  <si>
    <t>東福山</t>
  </si>
  <si>
    <t>春日</t>
  </si>
  <si>
    <t>大門</t>
  </si>
  <si>
    <t>手城</t>
  </si>
  <si>
    <t>山手</t>
    <phoneticPr fontId="4"/>
  </si>
  <si>
    <t>山手</t>
  </si>
  <si>
    <t>瀬戸</t>
    <phoneticPr fontId="4"/>
  </si>
  <si>
    <t>瀬戸</t>
  </si>
  <si>
    <t>水呑</t>
    <phoneticPr fontId="4"/>
  </si>
  <si>
    <t>水呑</t>
  </si>
  <si>
    <t>鞆</t>
  </si>
  <si>
    <t>松永北</t>
  </si>
  <si>
    <t>松永</t>
  </si>
  <si>
    <t>松永南</t>
  </si>
  <si>
    <t>松永南</t>
    <rPh sb="0" eb="2">
      <t>マツナガ</t>
    </rPh>
    <rPh sb="2" eb="3">
      <t>ミナミ</t>
    </rPh>
    <phoneticPr fontId="4"/>
  </si>
  <si>
    <t>幸千</t>
  </si>
  <si>
    <t>竹田</t>
  </si>
  <si>
    <t>神辺南</t>
  </si>
  <si>
    <t>神辺北</t>
  </si>
  <si>
    <t>山野(合)</t>
    <phoneticPr fontId="4"/>
  </si>
  <si>
    <t>駅家</t>
  </si>
  <si>
    <t>新市</t>
  </si>
  <si>
    <t>府中北(合)</t>
    <phoneticPr fontId="4"/>
  </si>
  <si>
    <t>◆中国新聞上下販売所は三次市甲奴町を含みます</t>
    <rPh sb="1" eb="3">
      <t>チュウゴク</t>
    </rPh>
    <rPh sb="3" eb="5">
      <t>シンブン</t>
    </rPh>
    <rPh sb="7" eb="9">
      <t>ハンバイ</t>
    </rPh>
    <rPh sb="9" eb="10">
      <t>ショ</t>
    </rPh>
    <phoneticPr fontId="4"/>
  </si>
  <si>
    <t>福山販売</t>
  </si>
  <si>
    <t>引野</t>
  </si>
  <si>
    <t>松永(毎)</t>
  </si>
  <si>
    <t>松永南(毎)</t>
    <rPh sb="0" eb="2">
      <t>マツナガ</t>
    </rPh>
    <rPh sb="2" eb="3">
      <t>ミナミ</t>
    </rPh>
    <phoneticPr fontId="4"/>
  </si>
  <si>
    <t>神辺東</t>
  </si>
  <si>
    <t>神辺</t>
  </si>
  <si>
    <t>駅家(読)</t>
  </si>
  <si>
    <t>府中(読)</t>
  </si>
  <si>
    <t>山陽計</t>
    <rPh sb="2" eb="3">
      <t>ケイ</t>
    </rPh>
    <phoneticPr fontId="3"/>
  </si>
  <si>
    <t>搬入先別枚数一覧表</t>
    <rPh sb="0" eb="2">
      <t>ハンニュウ</t>
    </rPh>
    <rPh sb="2" eb="3">
      <t>サキ</t>
    </rPh>
    <rPh sb="3" eb="4">
      <t>ベツ</t>
    </rPh>
    <rPh sb="4" eb="6">
      <t>マイスウ</t>
    </rPh>
    <rPh sb="6" eb="8">
      <t>イチラン</t>
    </rPh>
    <rPh sb="8" eb="9">
      <t>ヒョウ</t>
    </rPh>
    <phoneticPr fontId="4"/>
  </si>
  <si>
    <t>広告主</t>
    <rPh sb="0" eb="3">
      <t>コウコクヌシ</t>
    </rPh>
    <phoneticPr fontId="4"/>
  </si>
  <si>
    <t>総枚数</t>
    <rPh sb="0" eb="1">
      <t>ソウ</t>
    </rPh>
    <rPh sb="1" eb="3">
      <t>マイスウ</t>
    </rPh>
    <phoneticPr fontId="4"/>
  </si>
  <si>
    <t>枚数</t>
    <rPh sb="0" eb="2">
      <t>マイスウ</t>
    </rPh>
    <phoneticPr fontId="4"/>
  </si>
  <si>
    <t>送り先</t>
    <rPh sb="0" eb="1">
      <t>オク</t>
    </rPh>
    <rPh sb="2" eb="3">
      <t>サキ</t>
    </rPh>
    <phoneticPr fontId="4"/>
  </si>
  <si>
    <t>住所</t>
    <rPh sb="0" eb="2">
      <t>ジュウショ</t>
    </rPh>
    <phoneticPr fontId="4"/>
  </si>
  <si>
    <t>電話番号/FAX</t>
    <rPh sb="0" eb="2">
      <t>デンワ</t>
    </rPh>
    <rPh sb="2" eb="4">
      <t>バンゴウ</t>
    </rPh>
    <phoneticPr fontId="4"/>
  </si>
  <si>
    <t>納品日</t>
    <rPh sb="0" eb="3">
      <t>ノウヒンビ</t>
    </rPh>
    <phoneticPr fontId="4"/>
  </si>
  <si>
    <t>中国新聞サービスセンター 折込ステーション</t>
    <phoneticPr fontId="4"/>
  </si>
  <si>
    <t>広島市西区商工センター7-6-30</t>
    <phoneticPr fontId="4"/>
  </si>
  <si>
    <t>082-244-1771
/082-244-1784</t>
    <phoneticPr fontId="4"/>
  </si>
  <si>
    <t>中国新聞サービスセンター 三次営業所</t>
    <phoneticPr fontId="4"/>
  </si>
  <si>
    <t>三次市三次町1506番</t>
    <phoneticPr fontId="4"/>
  </si>
  <si>
    <t>0824-63-9655
/0824-63-1805</t>
    <phoneticPr fontId="4"/>
  </si>
  <si>
    <t>中国新聞サービスセンター 福山営業所</t>
    <phoneticPr fontId="4"/>
  </si>
  <si>
    <t>福山市駅家町法成寺1613-7</t>
    <phoneticPr fontId="4"/>
  </si>
  <si>
    <t>084-970-2770
/084-970-2765</t>
    <phoneticPr fontId="4"/>
  </si>
  <si>
    <t>中国新聞サービスセンター 岩国営業所</t>
    <phoneticPr fontId="4"/>
  </si>
  <si>
    <t>岩国市麻里布町6-4-17</t>
    <phoneticPr fontId="4"/>
  </si>
  <si>
    <t>0827-21-6564
/0827-21-6565</t>
    <phoneticPr fontId="4"/>
  </si>
  <si>
    <t>中国新聞サービスセンター 呉営業所</t>
    <phoneticPr fontId="4"/>
  </si>
  <si>
    <t>呉市広大新開1-3-11</t>
    <phoneticPr fontId="4"/>
  </si>
  <si>
    <t>0823-75-0133
/0823-75-0134</t>
    <phoneticPr fontId="4"/>
  </si>
  <si>
    <t>中国新聞サービスセンター 東広島営業所</t>
    <phoneticPr fontId="4"/>
  </si>
  <si>
    <t>東広島市西条岡町5-7</t>
    <phoneticPr fontId="4"/>
  </si>
  <si>
    <t>082-423-9889
/082-423-9892</t>
    <phoneticPr fontId="4"/>
  </si>
  <si>
    <t>中国新聞サービスセンター 柳井営業所</t>
    <phoneticPr fontId="4"/>
  </si>
  <si>
    <t>柳井市南町6-9-10</t>
    <phoneticPr fontId="4"/>
  </si>
  <si>
    <t>0820-23-0990
/0820-23-7350</t>
    <phoneticPr fontId="4"/>
  </si>
  <si>
    <t>中国新聞サービスセンター 周南営業所</t>
    <phoneticPr fontId="4"/>
  </si>
  <si>
    <t>周南市遠石1-13-1</t>
    <phoneticPr fontId="4"/>
  </si>
  <si>
    <t>0834-21-7605
/0834-21-7355</t>
    <phoneticPr fontId="4"/>
  </si>
  <si>
    <t>■各営業所へ分納をされる方はご利用ください。配送料が変わる他、臨時部数改訂等の理由により搬入先別枚数が変わる場合がありますので事前にお問合せください</t>
    <phoneticPr fontId="4"/>
  </si>
  <si>
    <t xml:space="preserve">■邑智郡邑南町の口羽、美郷町の都賀は三次営業所扱い分として計算しています </t>
    <phoneticPr fontId="4"/>
  </si>
  <si>
    <t>■府中市の上下・甲奴の全紙は三次営業所扱い分として計算しています</t>
    <phoneticPr fontId="4"/>
  </si>
  <si>
    <t>◆八千代南は広島市安佐北区白木町志路地区の一部を含みます</t>
    <rPh sb="1" eb="4">
      <t>ヤチヨ</t>
    </rPh>
    <rPh sb="4" eb="5">
      <t>ミナミ</t>
    </rPh>
    <rPh sb="8" eb="9">
      <t>シ</t>
    </rPh>
    <rPh sb="9" eb="13">
      <t>アサキタク</t>
    </rPh>
    <rPh sb="13" eb="15">
      <t>シラキ</t>
    </rPh>
    <rPh sb="15" eb="16">
      <t>チョウ</t>
    </rPh>
    <rPh sb="16" eb="17">
      <t>シ</t>
    </rPh>
    <rPh sb="17" eb="18">
      <t>ロ</t>
    </rPh>
    <rPh sb="18" eb="20">
      <t>チク</t>
    </rPh>
    <rPh sb="21" eb="23">
      <t>イチブ</t>
    </rPh>
    <phoneticPr fontId="2"/>
  </si>
  <si>
    <t>牛田</t>
    <phoneticPr fontId="4"/>
  </si>
  <si>
    <t>（室尾含む）</t>
    <phoneticPr fontId="4"/>
  </si>
  <si>
    <t>宇品北仁保</t>
    <rPh sb="3" eb="5">
      <t>ニホ</t>
    </rPh>
    <phoneticPr fontId="4"/>
  </si>
  <si>
    <t>宇品北仁保</t>
    <rPh sb="3" eb="5">
      <t>ニホ</t>
    </rPh>
    <phoneticPr fontId="10"/>
  </si>
  <si>
    <t>（呉市音戸の中国と読売へ分割統合）</t>
    <phoneticPr fontId="2"/>
  </si>
  <si>
    <t xml:space="preserve"> </t>
    <phoneticPr fontId="2"/>
  </si>
  <si>
    <t>高野(合)</t>
    <phoneticPr fontId="4"/>
  </si>
  <si>
    <r>
      <t>山陽新聞</t>
    </r>
    <r>
      <rPr>
        <sz val="9.5"/>
        <rFont val="Agency FB"/>
        <family val="2"/>
      </rPr>
      <t>(U)</t>
    </r>
    <rPh sb="0" eb="2">
      <t>サンヨウ</t>
    </rPh>
    <phoneticPr fontId="4"/>
  </si>
  <si>
    <t>宇品北仁保</t>
    <rPh sb="0" eb="2">
      <t>ウジナ</t>
    </rPh>
    <rPh sb="2" eb="3">
      <t>キタ</t>
    </rPh>
    <rPh sb="3" eb="5">
      <t>ニホ</t>
    </rPh>
    <phoneticPr fontId="4"/>
  </si>
  <si>
    <t>折込数</t>
    <rPh sb="0" eb="2">
      <t>オリコミ</t>
    </rPh>
    <rPh sb="2" eb="3">
      <t>スウ</t>
    </rPh>
    <phoneticPr fontId="2"/>
  </si>
  <si>
    <t>◆中国新聞高屋造賀は河内町戸野・宇山を含みます ◆中国新聞西条南・黒瀬と読売新聞黒瀬は呉市郷原町を含みます　</t>
    <rPh sb="5" eb="7">
      <t>タカヤ</t>
    </rPh>
    <rPh sb="29" eb="31">
      <t>サイジョウ</t>
    </rPh>
    <rPh sb="31" eb="32">
      <t>ミナミ</t>
    </rPh>
    <rPh sb="36" eb="38">
      <t>ヨミウリ</t>
    </rPh>
    <rPh sb="38" eb="40">
      <t>シンブン</t>
    </rPh>
    <phoneticPr fontId="4"/>
  </si>
  <si>
    <t>(6)</t>
    <phoneticPr fontId="4"/>
  </si>
  <si>
    <r>
      <t>竹原市・呉市の一部</t>
    </r>
    <r>
      <rPr>
        <sz val="8"/>
        <color indexed="8"/>
        <rFont val="Agency FB"/>
        <family val="2"/>
      </rPr>
      <t>(5500)</t>
    </r>
    <rPh sb="4" eb="6">
      <t>クレシ</t>
    </rPh>
    <rPh sb="7" eb="9">
      <t>イチブ</t>
    </rPh>
    <phoneticPr fontId="4"/>
  </si>
  <si>
    <r>
      <t>中国新聞</t>
    </r>
    <r>
      <rPr>
        <sz val="8"/>
        <color indexed="8"/>
        <rFont val="Agency FB"/>
        <family val="2"/>
      </rPr>
      <t>(C)</t>
    </r>
    <phoneticPr fontId="4"/>
  </si>
  <si>
    <r>
      <t>朝日新聞</t>
    </r>
    <r>
      <rPr>
        <sz val="8"/>
        <color indexed="8"/>
        <rFont val="Agency FB"/>
        <family val="2"/>
      </rPr>
      <t>(A)</t>
    </r>
    <phoneticPr fontId="4"/>
  </si>
  <si>
    <r>
      <t>読売新聞</t>
    </r>
    <r>
      <rPr>
        <sz val="8"/>
        <color indexed="8"/>
        <rFont val="Agency FB"/>
        <family val="2"/>
      </rPr>
      <t>(Y)</t>
    </r>
    <phoneticPr fontId="4"/>
  </si>
  <si>
    <r>
      <t>毎日新聞</t>
    </r>
    <r>
      <rPr>
        <sz val="8"/>
        <color indexed="8"/>
        <rFont val="Agency FB"/>
        <family val="2"/>
      </rPr>
      <t>(M)</t>
    </r>
    <phoneticPr fontId="4"/>
  </si>
  <si>
    <r>
      <t>産経新聞</t>
    </r>
    <r>
      <rPr>
        <sz val="8"/>
        <color indexed="8"/>
        <rFont val="Agency FB"/>
        <family val="2"/>
      </rPr>
      <t>(S)</t>
    </r>
    <phoneticPr fontId="4"/>
  </si>
  <si>
    <r>
      <t>日経新聞</t>
    </r>
    <r>
      <rPr>
        <sz val="8"/>
        <color indexed="8"/>
        <rFont val="Agency FB"/>
        <family val="2"/>
      </rPr>
      <t>(N)</t>
    </r>
    <phoneticPr fontId="4"/>
  </si>
  <si>
    <r>
      <t>豊田郡大崎上島町</t>
    </r>
    <r>
      <rPr>
        <sz val="8"/>
        <color indexed="8"/>
        <rFont val="Agency FB"/>
        <family val="2"/>
      </rPr>
      <t>(5600)</t>
    </r>
    <phoneticPr fontId="4"/>
  </si>
  <si>
    <r>
      <t>福山市・府中市１</t>
    </r>
    <r>
      <rPr>
        <sz val="8"/>
        <color indexed="8"/>
        <rFont val="Agency FB"/>
        <family val="2"/>
      </rPr>
      <t>(3000)</t>
    </r>
    <rPh sb="4" eb="7">
      <t>フチュウシ</t>
    </rPh>
    <phoneticPr fontId="4"/>
  </si>
  <si>
    <r>
      <t>産経新聞</t>
    </r>
    <r>
      <rPr>
        <sz val="8"/>
        <color indexed="8"/>
        <rFont val="Agency FB"/>
        <family val="2"/>
      </rPr>
      <t>(S)</t>
    </r>
    <r>
      <rPr>
        <sz val="9.5"/>
        <color indexed="8"/>
        <rFont val="ＭＳ Ｐゴシック"/>
        <family val="3"/>
        <charset val="128"/>
      </rPr>
      <t/>
    </r>
    <rPh sb="2" eb="4">
      <t>シンブン</t>
    </rPh>
    <phoneticPr fontId="4"/>
  </si>
  <si>
    <r>
      <t>蔵王</t>
    </r>
    <r>
      <rPr>
        <sz val="8"/>
        <color indexed="8"/>
        <rFont val="Agency FB"/>
        <family val="2"/>
      </rPr>
      <t>(MS)</t>
    </r>
    <phoneticPr fontId="4"/>
  </si>
  <si>
    <r>
      <t>伊勢丘</t>
    </r>
    <r>
      <rPr>
        <sz val="8"/>
        <color indexed="8"/>
        <rFont val="Agency FB"/>
        <family val="2"/>
      </rPr>
      <t>(MSN)</t>
    </r>
    <phoneticPr fontId="4"/>
  </si>
  <si>
    <r>
      <t>福山東</t>
    </r>
    <r>
      <rPr>
        <sz val="8"/>
        <color indexed="8"/>
        <rFont val="Agency FB"/>
        <family val="2"/>
      </rPr>
      <t>(MS)</t>
    </r>
    <phoneticPr fontId="4"/>
  </si>
  <si>
    <r>
      <t>山手</t>
    </r>
    <r>
      <rPr>
        <sz val="8"/>
        <color indexed="8"/>
        <rFont val="Agency FB"/>
        <family val="2"/>
      </rPr>
      <t>(MSN)</t>
    </r>
    <phoneticPr fontId="4"/>
  </si>
  <si>
    <r>
      <t>瀬戸</t>
    </r>
    <r>
      <rPr>
        <sz val="8"/>
        <color indexed="8"/>
        <rFont val="Agency FB"/>
        <family val="2"/>
      </rPr>
      <t>(MSN)</t>
    </r>
    <phoneticPr fontId="4"/>
  </si>
  <si>
    <r>
      <t>水呑</t>
    </r>
    <r>
      <rPr>
        <sz val="8"/>
        <color indexed="8"/>
        <rFont val="Agency FB"/>
        <family val="2"/>
      </rPr>
      <t>(MSN)</t>
    </r>
    <phoneticPr fontId="4"/>
  </si>
  <si>
    <r>
      <t>福山田尻・鞆</t>
    </r>
    <r>
      <rPr>
        <sz val="8"/>
        <color indexed="8"/>
        <rFont val="Agency FB"/>
        <family val="2"/>
      </rPr>
      <t xml:space="preserve">(AMSUN)     </t>
    </r>
    <r>
      <rPr>
        <sz val="8"/>
        <color indexed="8"/>
        <rFont val="ＭＳ Ｐゴシック"/>
        <family val="3"/>
        <charset val="128"/>
      </rPr>
      <t>　</t>
    </r>
    <rPh sb="0" eb="2">
      <t>フクヤマ</t>
    </rPh>
    <rPh sb="5" eb="6">
      <t>トモ</t>
    </rPh>
    <phoneticPr fontId="4"/>
  </si>
  <si>
    <r>
      <t>松永南</t>
    </r>
    <r>
      <rPr>
        <sz val="8"/>
        <color indexed="8"/>
        <rFont val="Agency FB"/>
        <family val="2"/>
      </rPr>
      <t>(SN)</t>
    </r>
    <phoneticPr fontId="4"/>
  </si>
  <si>
    <r>
      <t>福山千年・沼隈</t>
    </r>
    <r>
      <rPr>
        <sz val="8"/>
        <color indexed="8"/>
        <rFont val="Agency FB"/>
        <family val="2"/>
      </rPr>
      <t>(AMSN)</t>
    </r>
    <rPh sb="0" eb="2">
      <t>フクヤマ</t>
    </rPh>
    <rPh sb="2" eb="4">
      <t>チトセ</t>
    </rPh>
    <rPh sb="5" eb="7">
      <t>ヌマクマ</t>
    </rPh>
    <phoneticPr fontId="4"/>
  </si>
  <si>
    <r>
      <t>田島・横島</t>
    </r>
    <r>
      <rPr>
        <sz val="8"/>
        <color indexed="8"/>
        <rFont val="ＭＳ Ｐゴシック"/>
        <family val="3"/>
        <charset val="128"/>
      </rPr>
      <t>【◎】</t>
    </r>
    <phoneticPr fontId="4"/>
  </si>
  <si>
    <r>
      <t>幸千</t>
    </r>
    <r>
      <rPr>
        <sz val="8"/>
        <color indexed="8"/>
        <rFont val="Agency FB"/>
        <family val="2"/>
      </rPr>
      <t>(MSN)</t>
    </r>
    <phoneticPr fontId="4"/>
  </si>
  <si>
    <r>
      <t>神辺</t>
    </r>
    <r>
      <rPr>
        <sz val="8"/>
        <color indexed="8"/>
        <rFont val="Agency FB"/>
        <family val="2"/>
      </rPr>
      <t>(SN)</t>
    </r>
    <phoneticPr fontId="4"/>
  </si>
  <si>
    <r>
      <t>神辺北</t>
    </r>
    <r>
      <rPr>
        <sz val="8"/>
        <color indexed="8"/>
        <rFont val="Agency FB"/>
        <family val="2"/>
      </rPr>
      <t>(SN)</t>
    </r>
    <phoneticPr fontId="4"/>
  </si>
  <si>
    <r>
      <t>駅家</t>
    </r>
    <r>
      <rPr>
        <sz val="8"/>
        <color indexed="8"/>
        <rFont val="Agency FB"/>
        <family val="2"/>
      </rPr>
      <t>(SN)</t>
    </r>
    <phoneticPr fontId="4"/>
  </si>
  <si>
    <r>
      <t>戸手･駅家西</t>
    </r>
    <r>
      <rPr>
        <sz val="8"/>
        <color indexed="8"/>
        <rFont val="Agency FB"/>
        <family val="2"/>
      </rPr>
      <t>(MS)</t>
    </r>
    <phoneticPr fontId="4"/>
  </si>
  <si>
    <r>
      <t>新市</t>
    </r>
    <r>
      <rPr>
        <sz val="8"/>
        <color indexed="8"/>
        <rFont val="Agency FB"/>
        <family val="2"/>
      </rPr>
      <t>(MSN)</t>
    </r>
    <phoneticPr fontId="4"/>
  </si>
  <si>
    <r>
      <t>神石郡</t>
    </r>
    <r>
      <rPr>
        <sz val="8"/>
        <color indexed="8"/>
        <rFont val="Agency FB"/>
        <family val="2"/>
      </rPr>
      <t>(3200)</t>
    </r>
    <phoneticPr fontId="4"/>
  </si>
  <si>
    <r>
      <t>日経新聞</t>
    </r>
    <r>
      <rPr>
        <sz val="9.5"/>
        <color indexed="8"/>
        <rFont val="Agency FB"/>
        <family val="2"/>
      </rPr>
      <t>(N)</t>
    </r>
    <rPh sb="0" eb="2">
      <t>ニッケイ</t>
    </rPh>
    <rPh sb="2" eb="4">
      <t>シンブン</t>
    </rPh>
    <phoneticPr fontId="4"/>
  </si>
  <si>
    <r>
      <t>山陽新聞</t>
    </r>
    <r>
      <rPr>
        <sz val="9.5"/>
        <color indexed="8"/>
        <rFont val="Agency FB"/>
        <family val="2"/>
      </rPr>
      <t>(U)</t>
    </r>
    <rPh sb="0" eb="2">
      <t>サンヨウ</t>
    </rPh>
    <phoneticPr fontId="4"/>
  </si>
  <si>
    <r>
      <t>油木</t>
    </r>
    <r>
      <rPr>
        <sz val="8"/>
        <color indexed="8"/>
        <rFont val="ＭＳ Ｐゴシック"/>
        <family val="3"/>
        <charset val="128"/>
      </rPr>
      <t>【◎】</t>
    </r>
    <phoneticPr fontId="3"/>
  </si>
  <si>
    <r>
      <t>油木</t>
    </r>
    <r>
      <rPr>
        <sz val="8"/>
        <color indexed="8"/>
        <rFont val="Agency FB"/>
        <family val="2"/>
      </rPr>
      <t>(AMSN)</t>
    </r>
    <r>
      <rPr>
        <sz val="8"/>
        <color indexed="8"/>
        <rFont val="ＭＳ Ｐゴシック"/>
        <family val="3"/>
        <charset val="128"/>
      </rPr>
      <t>【◎】</t>
    </r>
    <phoneticPr fontId="3"/>
  </si>
  <si>
    <r>
      <t>豊松</t>
    </r>
    <r>
      <rPr>
        <sz val="8"/>
        <color indexed="8"/>
        <rFont val="ＭＳ Ｐゴシック"/>
        <family val="3"/>
        <charset val="128"/>
      </rPr>
      <t>【◎】</t>
    </r>
    <phoneticPr fontId="3"/>
  </si>
  <si>
    <r>
      <t>小畠</t>
    </r>
    <r>
      <rPr>
        <sz val="8"/>
        <color indexed="8"/>
        <rFont val="Agency FB"/>
        <family val="2"/>
      </rPr>
      <t>(AMSN)</t>
    </r>
    <r>
      <rPr>
        <sz val="8"/>
        <color indexed="8"/>
        <rFont val="ＭＳ Ｐゴシック"/>
        <family val="3"/>
        <charset val="128"/>
      </rPr>
      <t>【◎】</t>
    </r>
    <phoneticPr fontId="3"/>
  </si>
  <si>
    <r>
      <t>小畠・井関</t>
    </r>
    <r>
      <rPr>
        <sz val="8"/>
        <color indexed="8"/>
        <rFont val="ＭＳ Ｐゴシック"/>
        <family val="3"/>
        <charset val="128"/>
      </rPr>
      <t>【◎】</t>
    </r>
    <phoneticPr fontId="3"/>
  </si>
  <si>
    <r>
      <t>高蓋</t>
    </r>
    <r>
      <rPr>
        <sz val="8"/>
        <color indexed="8"/>
        <rFont val="Agency FB"/>
        <family val="2"/>
      </rPr>
      <t>(AMSN)</t>
    </r>
    <r>
      <rPr>
        <sz val="8"/>
        <color indexed="8"/>
        <rFont val="ＭＳ Ｐゴシック"/>
        <family val="3"/>
        <charset val="128"/>
      </rPr>
      <t>【◎】</t>
    </r>
    <phoneticPr fontId="3"/>
  </si>
  <si>
    <r>
      <t>高蓋</t>
    </r>
    <r>
      <rPr>
        <sz val="8"/>
        <color indexed="8"/>
        <rFont val="ＭＳ Ｐゴシック"/>
        <family val="3"/>
        <charset val="128"/>
      </rPr>
      <t>【◎】</t>
    </r>
    <phoneticPr fontId="3"/>
  </si>
  <si>
    <r>
      <t>岡山県井原市</t>
    </r>
    <r>
      <rPr>
        <sz val="8"/>
        <color indexed="8"/>
        <rFont val="Agency FB"/>
        <family val="2"/>
      </rPr>
      <t>(3300)</t>
    </r>
    <phoneticPr fontId="4"/>
  </si>
  <si>
    <r>
      <t>井原西</t>
    </r>
    <r>
      <rPr>
        <sz val="8"/>
        <color indexed="8"/>
        <rFont val="Agency FB"/>
        <family val="2"/>
      </rPr>
      <t>(A)</t>
    </r>
    <phoneticPr fontId="3"/>
  </si>
  <si>
    <r>
      <t>高屋</t>
    </r>
    <r>
      <rPr>
        <sz val="8"/>
        <color indexed="8"/>
        <rFont val="Agency FB"/>
        <family val="2"/>
      </rPr>
      <t>(MS)</t>
    </r>
    <phoneticPr fontId="3"/>
  </si>
  <si>
    <r>
      <t>稲倉</t>
    </r>
    <r>
      <rPr>
        <sz val="8"/>
        <color indexed="8"/>
        <rFont val="Agency FB"/>
        <family val="2"/>
      </rPr>
      <t>(AYMS)</t>
    </r>
    <phoneticPr fontId="3"/>
  </si>
  <si>
    <r>
      <t>県主</t>
    </r>
    <r>
      <rPr>
        <sz val="8"/>
        <color indexed="8"/>
        <rFont val="Agency FB"/>
        <family val="2"/>
      </rPr>
      <t>(AYMS)</t>
    </r>
    <phoneticPr fontId="3"/>
  </si>
  <si>
    <r>
      <t>井原</t>
    </r>
    <r>
      <rPr>
        <sz val="8"/>
        <color indexed="8"/>
        <rFont val="Agency FB"/>
        <family val="2"/>
      </rPr>
      <t>(A)</t>
    </r>
    <phoneticPr fontId="3"/>
  </si>
  <si>
    <r>
      <t>井原</t>
    </r>
    <r>
      <rPr>
        <sz val="8"/>
        <color indexed="8"/>
        <rFont val="Agency FB"/>
        <family val="2"/>
      </rPr>
      <t>(MS)</t>
    </r>
    <phoneticPr fontId="3"/>
  </si>
  <si>
    <r>
      <t>木の子</t>
    </r>
    <r>
      <rPr>
        <sz val="8"/>
        <color indexed="8"/>
        <rFont val="Agency FB"/>
        <family val="2"/>
      </rPr>
      <t>(AMS)</t>
    </r>
    <phoneticPr fontId="3"/>
  </si>
  <si>
    <r>
      <t>芳井</t>
    </r>
    <r>
      <rPr>
        <sz val="8"/>
        <color indexed="8"/>
        <rFont val="Agency FB"/>
        <family val="2"/>
      </rPr>
      <t>(AYMS)</t>
    </r>
    <phoneticPr fontId="3"/>
  </si>
  <si>
    <r>
      <t>岡山県笠岡市</t>
    </r>
    <r>
      <rPr>
        <sz val="8"/>
        <color indexed="8"/>
        <rFont val="Agency FB"/>
        <family val="2"/>
      </rPr>
      <t>(3300)</t>
    </r>
    <phoneticPr fontId="4"/>
  </si>
  <si>
    <r>
      <t>笠岡西</t>
    </r>
    <r>
      <rPr>
        <sz val="8"/>
        <color indexed="8"/>
        <rFont val="Agency FB"/>
        <family val="2"/>
      </rPr>
      <t>(M)</t>
    </r>
    <phoneticPr fontId="3"/>
  </si>
  <si>
    <r>
      <t>笠岡東大島</t>
    </r>
    <r>
      <rPr>
        <sz val="8"/>
        <color indexed="8"/>
        <rFont val="Agency FB"/>
        <family val="2"/>
      </rPr>
      <t>(AYMS)</t>
    </r>
    <rPh sb="0" eb="2">
      <t>カサオカ</t>
    </rPh>
    <rPh sb="2" eb="3">
      <t>ヒガシ</t>
    </rPh>
    <phoneticPr fontId="3"/>
  </si>
  <si>
    <r>
      <t>神島外</t>
    </r>
    <r>
      <rPr>
        <sz val="8"/>
        <color indexed="8"/>
        <rFont val="Agency FB"/>
        <family val="2"/>
      </rPr>
      <t>(AYMS)</t>
    </r>
    <phoneticPr fontId="3"/>
  </si>
  <si>
    <r>
      <t>笠岡東今井</t>
    </r>
    <r>
      <rPr>
        <sz val="8"/>
        <color indexed="8"/>
        <rFont val="Agency FB"/>
        <family val="2"/>
      </rPr>
      <t>(AYMS)</t>
    </r>
    <rPh sb="0" eb="2">
      <t>カサオカ</t>
    </rPh>
    <rPh sb="2" eb="3">
      <t>ヒガシ</t>
    </rPh>
    <phoneticPr fontId="3"/>
  </si>
  <si>
    <r>
      <t>大井</t>
    </r>
    <r>
      <rPr>
        <sz val="8"/>
        <color indexed="8"/>
        <rFont val="Agency FB"/>
        <family val="2"/>
      </rPr>
      <t>(AYMS)</t>
    </r>
    <phoneticPr fontId="3"/>
  </si>
  <si>
    <r>
      <t>新山</t>
    </r>
    <r>
      <rPr>
        <sz val="8"/>
        <color indexed="8"/>
        <rFont val="Agency FB"/>
        <family val="2"/>
      </rPr>
      <t>(AYMS)</t>
    </r>
    <phoneticPr fontId="3"/>
  </si>
  <si>
    <r>
      <t>北川</t>
    </r>
    <r>
      <rPr>
        <sz val="8"/>
        <color indexed="8"/>
        <rFont val="Agency FB"/>
        <family val="2"/>
      </rPr>
      <t>(AYMS)</t>
    </r>
    <phoneticPr fontId="3"/>
  </si>
  <si>
    <r>
      <t>尾道市</t>
    </r>
    <r>
      <rPr>
        <sz val="8"/>
        <color indexed="8"/>
        <rFont val="Agency FB"/>
        <family val="2"/>
      </rPr>
      <t>(4110)</t>
    </r>
    <phoneticPr fontId="4"/>
  </si>
  <si>
    <r>
      <t>尾道・尾道北</t>
    </r>
    <r>
      <rPr>
        <sz val="8"/>
        <color indexed="8"/>
        <rFont val="Agency FB"/>
        <family val="2"/>
      </rPr>
      <t>(</t>
    </r>
    <r>
      <rPr>
        <sz val="8"/>
        <color indexed="8"/>
        <rFont val="ＭＳ Ｐゴシック"/>
        <family val="3"/>
        <charset val="128"/>
      </rPr>
      <t>Ａ</t>
    </r>
    <r>
      <rPr>
        <sz val="8"/>
        <color indexed="8"/>
        <rFont val="Agency FB"/>
        <family val="2"/>
      </rPr>
      <t>UN)</t>
    </r>
    <phoneticPr fontId="3"/>
  </si>
  <si>
    <r>
      <t>尾道西</t>
    </r>
    <r>
      <rPr>
        <sz val="8"/>
        <color indexed="8"/>
        <rFont val="Agency FB"/>
        <family val="2"/>
      </rPr>
      <t>(AMSN)</t>
    </r>
    <phoneticPr fontId="3"/>
  </si>
  <si>
    <r>
      <t>御調西</t>
    </r>
    <r>
      <rPr>
        <sz val="8"/>
        <color indexed="8"/>
        <rFont val="Agency FB"/>
        <family val="2"/>
      </rPr>
      <t>(S)</t>
    </r>
    <r>
      <rPr>
        <sz val="8"/>
        <color indexed="8"/>
        <rFont val="ＭＳ Ｐゴシック"/>
        <family val="3"/>
        <charset val="128"/>
      </rPr>
      <t>【◎】</t>
    </r>
    <phoneticPr fontId="3"/>
  </si>
  <si>
    <r>
      <t>御調東</t>
    </r>
    <r>
      <rPr>
        <sz val="8"/>
        <color indexed="8"/>
        <rFont val="Agency FB"/>
        <family val="2"/>
      </rPr>
      <t>(S)</t>
    </r>
    <r>
      <rPr>
        <sz val="8"/>
        <color indexed="8"/>
        <rFont val="ＭＳ Ｐゴシック"/>
        <family val="3"/>
        <charset val="128"/>
      </rPr>
      <t>【◎】</t>
    </r>
    <phoneticPr fontId="3"/>
  </si>
  <si>
    <r>
      <t>御調</t>
    </r>
    <r>
      <rPr>
        <sz val="8"/>
        <color indexed="8"/>
        <rFont val="ＭＳ Ｐゴシック"/>
        <family val="3"/>
        <charset val="128"/>
      </rPr>
      <t>【◎】</t>
    </r>
    <rPh sb="0" eb="2">
      <t>ミツギ</t>
    </rPh>
    <phoneticPr fontId="3"/>
  </si>
  <si>
    <r>
      <t>百島</t>
    </r>
    <r>
      <rPr>
        <sz val="8"/>
        <color indexed="8"/>
        <rFont val="Agency FB"/>
        <family val="2"/>
      </rPr>
      <t>(AMSN)</t>
    </r>
    <r>
      <rPr>
        <sz val="8"/>
        <color indexed="8"/>
        <rFont val="ＭＳ Ｐゴシック"/>
        <family val="3"/>
        <charset val="128"/>
      </rPr>
      <t>【◎】</t>
    </r>
    <phoneticPr fontId="3"/>
  </si>
  <si>
    <r>
      <t>百島</t>
    </r>
    <r>
      <rPr>
        <sz val="8"/>
        <color indexed="8"/>
        <rFont val="ＭＳ Ｐゴシック"/>
        <family val="3"/>
        <charset val="128"/>
      </rPr>
      <t>【◎】</t>
    </r>
    <phoneticPr fontId="3"/>
  </si>
  <si>
    <r>
      <t>因島南</t>
    </r>
    <r>
      <rPr>
        <sz val="8"/>
        <color indexed="8"/>
        <rFont val="Agency FB"/>
        <family val="2"/>
      </rPr>
      <t>(MSN)</t>
    </r>
    <phoneticPr fontId="3"/>
  </si>
  <si>
    <r>
      <t>土生･田熊</t>
    </r>
    <r>
      <rPr>
        <sz val="8"/>
        <color indexed="8"/>
        <rFont val="Agency FB"/>
        <family val="2"/>
      </rPr>
      <t>(U)</t>
    </r>
    <phoneticPr fontId="3"/>
  </si>
  <si>
    <r>
      <t>三庄</t>
    </r>
    <r>
      <rPr>
        <sz val="8"/>
        <color indexed="8"/>
        <rFont val="Agency FB"/>
        <family val="2"/>
      </rPr>
      <t>(NU)</t>
    </r>
    <phoneticPr fontId="3"/>
  </si>
  <si>
    <r>
      <t>中庄</t>
    </r>
    <r>
      <rPr>
        <sz val="8"/>
        <color indexed="8"/>
        <rFont val="Agency FB"/>
        <family val="2"/>
      </rPr>
      <t>(AMSNU)</t>
    </r>
    <phoneticPr fontId="3"/>
  </si>
  <si>
    <r>
      <t>大浜</t>
    </r>
    <r>
      <rPr>
        <sz val="8"/>
        <color indexed="8"/>
        <rFont val="Agency FB"/>
        <family val="2"/>
      </rPr>
      <t>(AMSN)</t>
    </r>
    <phoneticPr fontId="3"/>
  </si>
  <si>
    <r>
      <t>瀬戸田</t>
    </r>
    <r>
      <rPr>
        <sz val="8"/>
        <color indexed="8"/>
        <rFont val="Agency FB"/>
        <family val="2"/>
      </rPr>
      <t>(AMSN)</t>
    </r>
    <r>
      <rPr>
        <sz val="8"/>
        <color indexed="8"/>
        <rFont val="ＭＳ Ｐゴシック"/>
        <family val="3"/>
        <charset val="128"/>
      </rPr>
      <t>【◎】</t>
    </r>
    <phoneticPr fontId="3"/>
  </si>
  <si>
    <r>
      <t>瀬戸田</t>
    </r>
    <r>
      <rPr>
        <sz val="8"/>
        <color indexed="8"/>
        <rFont val="Agency FB"/>
        <family val="2"/>
      </rPr>
      <t>(U)</t>
    </r>
    <r>
      <rPr>
        <sz val="8"/>
        <color indexed="8"/>
        <rFont val="ＭＳ Ｐゴシック"/>
        <family val="3"/>
        <charset val="128"/>
      </rPr>
      <t>【◎】</t>
    </r>
    <phoneticPr fontId="3"/>
  </si>
  <si>
    <r>
      <t>生口</t>
    </r>
    <r>
      <rPr>
        <sz val="8"/>
        <color indexed="8"/>
        <rFont val="Agency FB"/>
        <family val="2"/>
      </rPr>
      <t>(YMSN)</t>
    </r>
    <r>
      <rPr>
        <sz val="8"/>
        <color indexed="8"/>
        <rFont val="ＭＳ Ｐゴシック"/>
        <family val="3"/>
        <charset val="128"/>
      </rPr>
      <t>【◎】</t>
    </r>
    <phoneticPr fontId="3"/>
  </si>
  <si>
    <r>
      <t>生口</t>
    </r>
    <r>
      <rPr>
        <sz val="8"/>
        <color indexed="8"/>
        <rFont val="ＭＳ Ｐゴシック"/>
        <family val="3"/>
        <charset val="128"/>
      </rPr>
      <t>【◎】</t>
    </r>
    <phoneticPr fontId="3"/>
  </si>
  <si>
    <r>
      <t>愛媛県越智郡上島町</t>
    </r>
    <r>
      <rPr>
        <sz val="8"/>
        <color indexed="8"/>
        <rFont val="Agency FB"/>
        <family val="2"/>
      </rPr>
      <t>(4400)</t>
    </r>
    <phoneticPr fontId="4"/>
  </si>
  <si>
    <r>
      <t>愛媛新聞</t>
    </r>
    <r>
      <rPr>
        <sz val="8"/>
        <color indexed="8"/>
        <rFont val="Agency FB"/>
        <family val="2"/>
      </rPr>
      <t>(E)</t>
    </r>
    <rPh sb="0" eb="2">
      <t>エヒメ</t>
    </rPh>
    <phoneticPr fontId="4"/>
  </si>
  <si>
    <r>
      <t>三原市・世羅郡世羅町</t>
    </r>
    <r>
      <rPr>
        <sz val="8"/>
        <color indexed="8"/>
        <rFont val="Agency FB"/>
        <family val="2"/>
      </rPr>
      <t>(4000)</t>
    </r>
    <phoneticPr fontId="4"/>
  </si>
  <si>
    <r>
      <t>三原東店</t>
    </r>
    <r>
      <rPr>
        <sz val="8"/>
        <color indexed="8"/>
        <rFont val="Agency FB"/>
        <family val="2"/>
      </rPr>
      <t>(U)</t>
    </r>
    <phoneticPr fontId="4"/>
  </si>
  <si>
    <r>
      <t>三原沼田</t>
    </r>
    <r>
      <rPr>
        <sz val="8"/>
        <color indexed="8"/>
        <rFont val="Agency FB"/>
        <family val="2"/>
      </rPr>
      <t>(AMSN)</t>
    </r>
    <phoneticPr fontId="4"/>
  </si>
  <si>
    <r>
      <t>本郷</t>
    </r>
    <r>
      <rPr>
        <sz val="8"/>
        <color indexed="8"/>
        <rFont val="Agency FB"/>
        <family val="2"/>
      </rPr>
      <t>(AMSN)</t>
    </r>
    <phoneticPr fontId="4"/>
  </si>
  <si>
    <r>
      <t>世羅中央(合)</t>
    </r>
    <r>
      <rPr>
        <sz val="8"/>
        <color indexed="8"/>
        <rFont val="ＭＳ Ｐゴシック"/>
        <family val="3"/>
        <charset val="128"/>
      </rPr>
      <t>【◎】</t>
    </r>
    <phoneticPr fontId="4"/>
  </si>
  <si>
    <r>
      <t>小国(合)</t>
    </r>
    <r>
      <rPr>
        <sz val="8"/>
        <color indexed="8"/>
        <rFont val="ＭＳ Ｐゴシック"/>
        <family val="3"/>
        <charset val="128"/>
      </rPr>
      <t>【◎】</t>
    </r>
    <phoneticPr fontId="4"/>
  </si>
  <si>
    <r>
      <t>庄原市</t>
    </r>
    <r>
      <rPr>
        <sz val="8"/>
        <color indexed="8"/>
        <rFont val="Agency FB"/>
        <family val="2"/>
      </rPr>
      <t>(6100)</t>
    </r>
    <phoneticPr fontId="4"/>
  </si>
  <si>
    <r>
      <t>日経新聞</t>
    </r>
    <r>
      <rPr>
        <sz val="9.5"/>
        <color indexed="8"/>
        <rFont val="Agency FB"/>
        <family val="2"/>
      </rPr>
      <t>(N)</t>
    </r>
    <phoneticPr fontId="4"/>
  </si>
  <si>
    <r>
      <t>山陽新聞</t>
    </r>
    <r>
      <rPr>
        <sz val="8"/>
        <color indexed="8"/>
        <rFont val="Agency FB"/>
        <family val="2"/>
      </rPr>
      <t>(U)</t>
    </r>
    <rPh sb="0" eb="2">
      <t>サンヨウ</t>
    </rPh>
    <phoneticPr fontId="4"/>
  </si>
  <si>
    <r>
      <t>三次市</t>
    </r>
    <r>
      <rPr>
        <sz val="8"/>
        <color indexed="8"/>
        <rFont val="Agency FB"/>
        <family val="2"/>
      </rPr>
      <t>(6000)</t>
    </r>
    <phoneticPr fontId="4"/>
  </si>
  <si>
    <r>
      <t>島根県飯石郡飯南町の一部</t>
    </r>
    <r>
      <rPr>
        <sz val="8"/>
        <color indexed="8"/>
        <rFont val="Agency FB"/>
        <family val="2"/>
      </rPr>
      <t>(1700)</t>
    </r>
    <rPh sb="10" eb="12">
      <t>イチブ</t>
    </rPh>
    <phoneticPr fontId="4"/>
  </si>
  <si>
    <r>
      <t>山県郡</t>
    </r>
    <r>
      <rPr>
        <sz val="8"/>
        <color indexed="8"/>
        <rFont val="Agency FB"/>
        <family val="2"/>
      </rPr>
      <t>(1100)</t>
    </r>
    <phoneticPr fontId="4"/>
  </si>
  <si>
    <r>
      <t>豊平(合)</t>
    </r>
    <r>
      <rPr>
        <sz val="8"/>
        <color indexed="8"/>
        <rFont val="ＭＳ Ｐゴシック"/>
        <family val="3"/>
        <charset val="128"/>
      </rPr>
      <t>【※】</t>
    </r>
    <phoneticPr fontId="4"/>
  </si>
  <si>
    <r>
      <t>八重(合)</t>
    </r>
    <r>
      <rPr>
        <sz val="8"/>
        <color indexed="8"/>
        <rFont val="ＭＳ Ｐゴシック"/>
        <family val="3"/>
        <charset val="128"/>
      </rPr>
      <t>【※】</t>
    </r>
    <phoneticPr fontId="4"/>
  </si>
  <si>
    <r>
      <t>本地(合)</t>
    </r>
    <r>
      <rPr>
        <sz val="8"/>
        <color indexed="8"/>
        <rFont val="ＭＳ Ｐゴシック"/>
        <family val="3"/>
        <charset val="128"/>
      </rPr>
      <t>【※】</t>
    </r>
    <phoneticPr fontId="4"/>
  </si>
  <si>
    <r>
      <t>壬生(合)</t>
    </r>
    <r>
      <rPr>
        <sz val="8"/>
        <color indexed="8"/>
        <rFont val="ＭＳ Ｐゴシック"/>
        <family val="3"/>
        <charset val="128"/>
      </rPr>
      <t>【※】</t>
    </r>
    <phoneticPr fontId="4"/>
  </si>
  <si>
    <r>
      <t>川迫(合)</t>
    </r>
    <r>
      <rPr>
        <sz val="8"/>
        <color indexed="8"/>
        <rFont val="ＭＳ Ｐゴシック"/>
        <family val="3"/>
        <charset val="128"/>
      </rPr>
      <t>【※】</t>
    </r>
    <phoneticPr fontId="4"/>
  </si>
  <si>
    <r>
      <t>新庄(合)</t>
    </r>
    <r>
      <rPr>
        <sz val="8"/>
        <color indexed="8"/>
        <rFont val="ＭＳ Ｐゴシック"/>
        <family val="3"/>
        <charset val="128"/>
      </rPr>
      <t>【※】</t>
    </r>
    <phoneticPr fontId="4"/>
  </si>
  <si>
    <r>
      <t>大朝(合)</t>
    </r>
    <r>
      <rPr>
        <sz val="8"/>
        <color indexed="8"/>
        <rFont val="ＭＳ Ｐゴシック"/>
        <family val="3"/>
        <charset val="128"/>
      </rPr>
      <t>【※】</t>
    </r>
    <phoneticPr fontId="4"/>
  </si>
  <si>
    <r>
      <t>山県中野</t>
    </r>
    <r>
      <rPr>
        <sz val="8"/>
        <color indexed="8"/>
        <rFont val="Agency FB"/>
        <family val="2"/>
      </rPr>
      <t>(AMSN)</t>
    </r>
    <r>
      <rPr>
        <sz val="8"/>
        <color indexed="8"/>
        <rFont val="ＭＳ Ｐゴシック"/>
        <family val="3"/>
        <charset val="128"/>
      </rPr>
      <t>【※】</t>
    </r>
    <phoneticPr fontId="4"/>
  </si>
  <si>
    <r>
      <t>加計八幡</t>
    </r>
    <r>
      <rPr>
        <sz val="8"/>
        <color indexed="8"/>
        <rFont val="Agency FB"/>
        <family val="2"/>
      </rPr>
      <t>(AMSN)</t>
    </r>
    <r>
      <rPr>
        <sz val="8"/>
        <color indexed="8"/>
        <rFont val="ＭＳ Ｐゴシック"/>
        <family val="3"/>
        <charset val="128"/>
      </rPr>
      <t>【※】</t>
    </r>
    <phoneticPr fontId="4"/>
  </si>
  <si>
    <r>
      <t>加計</t>
    </r>
    <r>
      <rPr>
        <sz val="8"/>
        <color indexed="8"/>
        <rFont val="Agency FB"/>
        <family val="2"/>
      </rPr>
      <t>(AMSN)</t>
    </r>
    <r>
      <rPr>
        <sz val="8"/>
        <color indexed="8"/>
        <rFont val="ＭＳ Ｐゴシック"/>
        <family val="3"/>
        <charset val="128"/>
      </rPr>
      <t>【※】</t>
    </r>
    <phoneticPr fontId="4"/>
  </si>
  <si>
    <r>
      <t>戸河内（合）</t>
    </r>
    <r>
      <rPr>
        <sz val="8"/>
        <color indexed="8"/>
        <rFont val="ＭＳ Ｐゴシック"/>
        <family val="3"/>
        <charset val="128"/>
      </rPr>
      <t>【※】</t>
    </r>
    <phoneticPr fontId="4"/>
  </si>
  <si>
    <r>
      <t>島根県邑智郡の一部</t>
    </r>
    <r>
      <rPr>
        <sz val="8"/>
        <color indexed="8"/>
        <rFont val="Agency FB"/>
        <family val="2"/>
      </rPr>
      <t>(1700)</t>
    </r>
    <rPh sb="7" eb="9">
      <t>イチブ</t>
    </rPh>
    <phoneticPr fontId="4"/>
  </si>
  <si>
    <r>
      <t>安芸高田市</t>
    </r>
    <r>
      <rPr>
        <sz val="8"/>
        <color indexed="8"/>
        <rFont val="Agency FB"/>
        <family val="2"/>
      </rPr>
      <t>(1200)</t>
    </r>
    <phoneticPr fontId="4"/>
  </si>
  <si>
    <r>
      <t>入江(合)</t>
    </r>
    <r>
      <rPr>
        <sz val="8"/>
        <color indexed="8"/>
        <rFont val="ＭＳ Ｐゴシック"/>
        <family val="3"/>
        <charset val="128"/>
      </rPr>
      <t>【※】</t>
    </r>
    <phoneticPr fontId="4"/>
  </si>
  <si>
    <r>
      <t>吉田</t>
    </r>
    <r>
      <rPr>
        <sz val="8"/>
        <color indexed="8"/>
        <rFont val="Agency FB"/>
        <family val="2"/>
      </rPr>
      <t>(AMSN)</t>
    </r>
    <r>
      <rPr>
        <sz val="8"/>
        <color indexed="8"/>
        <rFont val="ＭＳ Ｐゴシック"/>
        <family val="3"/>
        <charset val="128"/>
      </rPr>
      <t>【※】</t>
    </r>
    <phoneticPr fontId="4"/>
  </si>
  <si>
    <r>
      <t>吉田</t>
    </r>
    <r>
      <rPr>
        <sz val="8"/>
        <color indexed="8"/>
        <rFont val="ＭＳ Ｐゴシック"/>
        <family val="3"/>
        <charset val="128"/>
      </rPr>
      <t>【※】</t>
    </r>
    <phoneticPr fontId="4"/>
  </si>
  <si>
    <r>
      <t>可愛(合)</t>
    </r>
    <r>
      <rPr>
        <sz val="8"/>
        <color indexed="8"/>
        <rFont val="ＭＳ Ｐゴシック"/>
        <family val="3"/>
        <charset val="128"/>
      </rPr>
      <t>【※】</t>
    </r>
    <phoneticPr fontId="4"/>
  </si>
  <si>
    <r>
      <t>甲立(合)</t>
    </r>
    <r>
      <rPr>
        <sz val="8"/>
        <color indexed="8"/>
        <rFont val="ＭＳ Ｐゴシック"/>
        <family val="3"/>
        <charset val="128"/>
      </rPr>
      <t>【※】</t>
    </r>
    <phoneticPr fontId="4"/>
  </si>
  <si>
    <r>
      <t>川根(合)</t>
    </r>
    <r>
      <rPr>
        <sz val="8"/>
        <color indexed="8"/>
        <rFont val="ＭＳ Ｐゴシック"/>
        <family val="3"/>
        <charset val="128"/>
      </rPr>
      <t>【※】</t>
    </r>
    <phoneticPr fontId="4"/>
  </si>
  <si>
    <t>式敷(合)【※】</t>
    <phoneticPr fontId="4"/>
  </si>
  <si>
    <r>
      <t>高宮(合)</t>
    </r>
    <r>
      <rPr>
        <sz val="8"/>
        <color indexed="8"/>
        <rFont val="ＭＳ Ｐゴシック"/>
        <family val="3"/>
        <charset val="128"/>
      </rPr>
      <t>【※】</t>
    </r>
    <phoneticPr fontId="4"/>
  </si>
  <si>
    <r>
      <t>横田(合)</t>
    </r>
    <r>
      <rPr>
        <sz val="8"/>
        <color indexed="8"/>
        <rFont val="ＭＳ Ｐゴシック"/>
        <family val="3"/>
        <charset val="128"/>
      </rPr>
      <t>【※】</t>
    </r>
    <phoneticPr fontId="4"/>
  </si>
  <si>
    <r>
      <t>北</t>
    </r>
    <r>
      <rPr>
        <sz val="8"/>
        <color indexed="8"/>
        <rFont val="ＭＳ Ｐゴシック"/>
        <family val="3"/>
        <charset val="128"/>
      </rPr>
      <t>【※】</t>
    </r>
    <phoneticPr fontId="4"/>
  </si>
  <si>
    <r>
      <t>生桑(合)</t>
    </r>
    <r>
      <rPr>
        <sz val="8"/>
        <color indexed="8"/>
        <rFont val="ＭＳ Ｐゴシック"/>
        <family val="3"/>
        <charset val="128"/>
      </rPr>
      <t>【※】</t>
    </r>
    <phoneticPr fontId="4"/>
  </si>
  <si>
    <r>
      <t>西高屋</t>
    </r>
    <r>
      <rPr>
        <sz val="8"/>
        <color indexed="8"/>
        <rFont val="Agency FB"/>
        <family val="2"/>
      </rPr>
      <t>(N)</t>
    </r>
    <phoneticPr fontId="4"/>
  </si>
  <si>
    <r>
      <t>江田島市</t>
    </r>
    <r>
      <rPr>
        <sz val="8"/>
        <color indexed="8"/>
        <rFont val="Agency FB"/>
        <family val="2"/>
      </rPr>
      <t>(5200)</t>
    </r>
    <phoneticPr fontId="4"/>
  </si>
  <si>
    <r>
      <t>三高(合)</t>
    </r>
    <r>
      <rPr>
        <sz val="8"/>
        <color indexed="8"/>
        <rFont val="ＭＳ Ｐゴシック"/>
        <family val="3"/>
        <charset val="128"/>
      </rPr>
      <t>【※】</t>
    </r>
    <phoneticPr fontId="3"/>
  </si>
  <si>
    <r>
      <t>美能(合)</t>
    </r>
    <r>
      <rPr>
        <sz val="8"/>
        <color indexed="8"/>
        <rFont val="ＭＳ Ｐゴシック"/>
        <family val="3"/>
        <charset val="128"/>
      </rPr>
      <t>【※】</t>
    </r>
    <phoneticPr fontId="3"/>
  </si>
  <si>
    <r>
      <t>沖(合)</t>
    </r>
    <r>
      <rPr>
        <sz val="8"/>
        <color indexed="8"/>
        <rFont val="ＭＳ Ｐゴシック"/>
        <family val="3"/>
        <charset val="128"/>
      </rPr>
      <t>【※】</t>
    </r>
    <phoneticPr fontId="3"/>
  </si>
  <si>
    <r>
      <t>是長(合)</t>
    </r>
    <r>
      <rPr>
        <sz val="8"/>
        <color indexed="8"/>
        <rFont val="ＭＳ Ｐゴシック"/>
        <family val="3"/>
        <charset val="128"/>
      </rPr>
      <t>【※】</t>
    </r>
    <phoneticPr fontId="3"/>
  </si>
  <si>
    <r>
      <t>鹿川(合)</t>
    </r>
    <r>
      <rPr>
        <sz val="8"/>
        <color indexed="8"/>
        <rFont val="ＭＳ Ｐゴシック"/>
        <family val="3"/>
        <charset val="128"/>
      </rPr>
      <t>【※】</t>
    </r>
    <phoneticPr fontId="3"/>
  </si>
  <si>
    <r>
      <t>高田(合)</t>
    </r>
    <r>
      <rPr>
        <sz val="8"/>
        <color indexed="8"/>
        <rFont val="ＭＳ Ｐゴシック"/>
        <family val="3"/>
        <charset val="128"/>
      </rPr>
      <t>【※】</t>
    </r>
    <phoneticPr fontId="3"/>
  </si>
  <si>
    <r>
      <t>飛渡瀬(合)</t>
    </r>
    <r>
      <rPr>
        <sz val="8"/>
        <color indexed="8"/>
        <rFont val="ＭＳ Ｐゴシック"/>
        <family val="3"/>
        <charset val="128"/>
      </rPr>
      <t>【※】</t>
    </r>
    <phoneticPr fontId="3"/>
  </si>
  <si>
    <r>
      <t>大君(合)</t>
    </r>
    <r>
      <rPr>
        <sz val="8"/>
        <color indexed="8"/>
        <rFont val="ＭＳ Ｐゴシック"/>
        <family val="3"/>
        <charset val="128"/>
      </rPr>
      <t>【※】</t>
    </r>
    <rPh sb="0" eb="2">
      <t>オオキミ</t>
    </rPh>
    <phoneticPr fontId="3"/>
  </si>
  <si>
    <r>
      <t>大原(合)</t>
    </r>
    <r>
      <rPr>
        <sz val="8"/>
        <color indexed="8"/>
        <rFont val="ＭＳ Ｐゴシック"/>
        <family val="3"/>
        <charset val="128"/>
      </rPr>
      <t>【※】</t>
    </r>
    <phoneticPr fontId="3"/>
  </si>
  <si>
    <r>
      <t>深江(合)</t>
    </r>
    <r>
      <rPr>
        <sz val="8"/>
        <color indexed="8"/>
        <rFont val="ＭＳ Ｐゴシック"/>
        <family val="3"/>
        <charset val="128"/>
      </rPr>
      <t>【※】</t>
    </r>
    <phoneticPr fontId="3"/>
  </si>
  <si>
    <r>
      <t>江田島</t>
    </r>
    <r>
      <rPr>
        <sz val="8"/>
        <color indexed="8"/>
        <rFont val="ＭＳ Ｐゴシック"/>
        <family val="3"/>
        <charset val="128"/>
      </rPr>
      <t>【※】</t>
    </r>
    <phoneticPr fontId="3"/>
  </si>
  <si>
    <r>
      <t>切串(合)</t>
    </r>
    <r>
      <rPr>
        <sz val="8"/>
        <color indexed="8"/>
        <rFont val="ＭＳ Ｐゴシック"/>
        <family val="3"/>
        <charset val="128"/>
      </rPr>
      <t>【※】</t>
    </r>
    <phoneticPr fontId="3"/>
  </si>
  <si>
    <r>
      <t>秋月(合)</t>
    </r>
    <r>
      <rPr>
        <sz val="8"/>
        <color indexed="8"/>
        <rFont val="ＭＳ Ｐゴシック"/>
        <family val="3"/>
        <charset val="128"/>
      </rPr>
      <t>【※】</t>
    </r>
    <phoneticPr fontId="3"/>
  </si>
  <si>
    <r>
      <t>室尾</t>
    </r>
    <r>
      <rPr>
        <sz val="8"/>
        <color indexed="8"/>
        <rFont val="Agency FB"/>
        <family val="2"/>
      </rPr>
      <t>(YN)</t>
    </r>
    <r>
      <rPr>
        <sz val="8"/>
        <color indexed="8"/>
        <rFont val="ＭＳ Ｐゴシック"/>
        <family val="3"/>
        <charset val="128"/>
      </rPr>
      <t>【※】</t>
    </r>
    <phoneticPr fontId="3"/>
  </si>
  <si>
    <r>
      <t>室尾</t>
    </r>
    <r>
      <rPr>
        <sz val="8"/>
        <color indexed="8"/>
        <rFont val="Agency FB"/>
        <family val="2"/>
      </rPr>
      <t>(MS)</t>
    </r>
    <r>
      <rPr>
        <sz val="8"/>
        <color indexed="8"/>
        <rFont val="ＭＳ Ｐゴシック"/>
        <family val="3"/>
        <charset val="128"/>
      </rPr>
      <t>【◎】</t>
    </r>
    <phoneticPr fontId="3"/>
  </si>
  <si>
    <r>
      <t>呉市</t>
    </r>
    <r>
      <rPr>
        <sz val="8"/>
        <color indexed="8"/>
        <rFont val="Agency FB"/>
        <family val="2"/>
      </rPr>
      <t>(5000)</t>
    </r>
    <phoneticPr fontId="4"/>
  </si>
  <si>
    <r>
      <t>日経新聞</t>
    </r>
    <r>
      <rPr>
        <sz val="8"/>
        <color indexed="8"/>
        <rFont val="ＭＳ Ｐゴシック"/>
        <family val="3"/>
        <charset val="128"/>
      </rPr>
      <t>(中国系)</t>
    </r>
    <rPh sb="0" eb="2">
      <t>ニッケイ</t>
    </rPh>
    <rPh sb="5" eb="7">
      <t>チュウゴク</t>
    </rPh>
    <rPh sb="7" eb="8">
      <t>ケイ</t>
    </rPh>
    <phoneticPr fontId="4"/>
  </si>
  <si>
    <r>
      <t>日経新聞</t>
    </r>
    <r>
      <rPr>
        <sz val="8"/>
        <color indexed="8"/>
        <rFont val="Agency FB"/>
        <family val="2"/>
      </rPr>
      <t>(</t>
    </r>
    <r>
      <rPr>
        <sz val="8"/>
        <color indexed="8"/>
        <rFont val="ＭＳ Ｐゴシック"/>
        <family val="3"/>
        <charset val="128"/>
      </rPr>
      <t>朝日系</t>
    </r>
    <r>
      <rPr>
        <sz val="8"/>
        <color indexed="8"/>
        <rFont val="Agency FB"/>
        <family val="2"/>
      </rPr>
      <t>)</t>
    </r>
    <rPh sb="5" eb="7">
      <t>アサヒ</t>
    </rPh>
    <rPh sb="7" eb="8">
      <t>ケイ</t>
    </rPh>
    <phoneticPr fontId="4"/>
  </si>
  <si>
    <r>
      <t>呉西</t>
    </r>
    <r>
      <rPr>
        <sz val="8"/>
        <color indexed="8"/>
        <rFont val="Agency FB"/>
        <family val="2"/>
      </rPr>
      <t>(MSN)</t>
    </r>
    <phoneticPr fontId="4"/>
  </si>
  <si>
    <r>
      <t>呉南</t>
    </r>
    <r>
      <rPr>
        <sz val="8"/>
        <color indexed="8"/>
        <rFont val="Agency FB"/>
        <family val="2"/>
      </rPr>
      <t>(AMSN)</t>
    </r>
    <rPh sb="0" eb="1">
      <t>クレ</t>
    </rPh>
    <rPh sb="1" eb="2">
      <t>ミナミ</t>
    </rPh>
    <phoneticPr fontId="4"/>
  </si>
  <si>
    <r>
      <t>天応吉浦</t>
    </r>
    <r>
      <rPr>
        <sz val="8"/>
        <color indexed="8"/>
        <rFont val="Agency FB"/>
        <family val="2"/>
      </rPr>
      <t>(AMSN)</t>
    </r>
    <phoneticPr fontId="4"/>
  </si>
  <si>
    <r>
      <t>下蒲刈(合)</t>
    </r>
    <r>
      <rPr>
        <sz val="8"/>
        <color indexed="8"/>
        <rFont val="ＭＳ Ｐゴシック"/>
        <family val="3"/>
        <charset val="128"/>
      </rPr>
      <t>【※】</t>
    </r>
    <rPh sb="4" eb="5">
      <t>ゴウ</t>
    </rPh>
    <phoneticPr fontId="4"/>
  </si>
  <si>
    <r>
      <t>田戸(合)</t>
    </r>
    <r>
      <rPr>
        <sz val="8"/>
        <color indexed="8"/>
        <rFont val="ＭＳ Ｐゴシック"/>
        <family val="3"/>
        <charset val="128"/>
      </rPr>
      <t>【※】</t>
    </r>
    <phoneticPr fontId="4"/>
  </si>
  <si>
    <r>
      <t>宮盛(合)</t>
    </r>
    <r>
      <rPr>
        <sz val="8"/>
        <color indexed="8"/>
        <rFont val="ＭＳ Ｐゴシック"/>
        <family val="3"/>
        <charset val="128"/>
      </rPr>
      <t>【※】</t>
    </r>
    <phoneticPr fontId="4"/>
  </si>
  <si>
    <r>
      <t>上蒲刈(合)</t>
    </r>
    <r>
      <rPr>
        <sz val="8"/>
        <color indexed="8"/>
        <rFont val="ＭＳ Ｐゴシック"/>
        <family val="3"/>
        <charset val="128"/>
      </rPr>
      <t>【※】</t>
    </r>
    <phoneticPr fontId="4"/>
  </si>
  <si>
    <r>
      <t>御手洗</t>
    </r>
    <r>
      <rPr>
        <sz val="8"/>
        <color indexed="8"/>
        <rFont val="ＭＳ Ｐゴシック"/>
        <family val="3"/>
        <charset val="128"/>
      </rPr>
      <t>【※】</t>
    </r>
    <phoneticPr fontId="4"/>
  </si>
  <si>
    <r>
      <t>豊島</t>
    </r>
    <r>
      <rPr>
        <sz val="8"/>
        <color indexed="8"/>
        <rFont val="ＭＳ Ｐゴシック"/>
        <family val="3"/>
        <charset val="128"/>
      </rPr>
      <t>【※】</t>
    </r>
    <phoneticPr fontId="4"/>
  </si>
  <si>
    <r>
      <t>山口県岩国市</t>
    </r>
    <r>
      <rPr>
        <sz val="8"/>
        <color indexed="8"/>
        <rFont val="Agency FB"/>
        <family val="2"/>
      </rPr>
      <t>(7000)</t>
    </r>
    <rPh sb="0" eb="3">
      <t>ヤマグチケン</t>
    </rPh>
    <phoneticPr fontId="4"/>
  </si>
  <si>
    <r>
      <t>新岩国</t>
    </r>
    <r>
      <rPr>
        <sz val="8"/>
        <color indexed="8"/>
        <rFont val="ＭＳ Ｐゴシック"/>
        <family val="3"/>
        <charset val="128"/>
      </rPr>
      <t>(合)</t>
    </r>
    <rPh sb="4" eb="5">
      <t>ゴウ</t>
    </rPh>
    <phoneticPr fontId="4"/>
  </si>
  <si>
    <r>
      <t>岩国北【美和】</t>
    </r>
    <r>
      <rPr>
        <sz val="8"/>
        <color indexed="8"/>
        <rFont val="ＭＳ Ｐゴシック"/>
        <family val="3"/>
        <charset val="128"/>
      </rPr>
      <t>(合)</t>
    </r>
    <rPh sb="8" eb="9">
      <t>ゴウ</t>
    </rPh>
    <phoneticPr fontId="4"/>
  </si>
  <si>
    <r>
      <t>南河内</t>
    </r>
    <r>
      <rPr>
        <sz val="8"/>
        <color indexed="8"/>
        <rFont val="ＭＳ Ｐゴシック"/>
        <family val="3"/>
        <charset val="128"/>
      </rPr>
      <t>(合)</t>
    </r>
    <phoneticPr fontId="4"/>
  </si>
  <si>
    <r>
      <t>北河内</t>
    </r>
    <r>
      <rPr>
        <sz val="8"/>
        <color indexed="8"/>
        <rFont val="ＭＳ Ｐゴシック"/>
        <family val="3"/>
        <charset val="128"/>
      </rPr>
      <t>(合)</t>
    </r>
    <phoneticPr fontId="4"/>
  </si>
  <si>
    <r>
      <t>高森</t>
    </r>
    <r>
      <rPr>
        <sz val="8"/>
        <color indexed="8"/>
        <rFont val="Agency FB"/>
        <family val="2"/>
      </rPr>
      <t>(MS)</t>
    </r>
    <phoneticPr fontId="4"/>
  </si>
  <si>
    <r>
      <t>島根県鹿足郡吉賀町</t>
    </r>
    <r>
      <rPr>
        <sz val="8"/>
        <color indexed="8"/>
        <rFont val="Agency FB"/>
        <family val="2"/>
      </rPr>
      <t>(7090)</t>
    </r>
    <phoneticPr fontId="4"/>
  </si>
  <si>
    <r>
      <t>山陰中央新報</t>
    </r>
    <r>
      <rPr>
        <sz val="8"/>
        <color indexed="8"/>
        <rFont val="Agency FB"/>
        <family val="2"/>
      </rPr>
      <t>(T)</t>
    </r>
    <rPh sb="0" eb="2">
      <t>サンイン</t>
    </rPh>
    <rPh sb="2" eb="4">
      <t>チュウオウ</t>
    </rPh>
    <rPh sb="4" eb="6">
      <t>シンポウ</t>
    </rPh>
    <phoneticPr fontId="4"/>
  </si>
  <si>
    <r>
      <t>廿日市市</t>
    </r>
    <r>
      <rPr>
        <sz val="8"/>
        <color indexed="8"/>
        <rFont val="Agency FB"/>
        <family val="2"/>
      </rPr>
      <t>(0800)</t>
    </r>
    <phoneticPr fontId="4"/>
  </si>
  <si>
    <r>
      <t>くるみる</t>
    </r>
    <r>
      <rPr>
        <sz val="9.5"/>
        <color indexed="8"/>
        <rFont val="Agency FB"/>
        <family val="2"/>
      </rPr>
      <t>(K)</t>
    </r>
    <r>
      <rPr>
        <sz val="9.5"/>
        <color indexed="8"/>
        <rFont val="ＭＳ Ｐゴシック"/>
        <family val="3"/>
        <charset val="128"/>
      </rPr>
      <t>　土曜発行</t>
    </r>
    <rPh sb="8" eb="10">
      <t>ドヨウ</t>
    </rPh>
    <rPh sb="10" eb="12">
      <t>ハッコウ</t>
    </rPh>
    <phoneticPr fontId="4"/>
  </si>
  <si>
    <r>
      <t>廿日市東</t>
    </r>
    <r>
      <rPr>
        <sz val="8"/>
        <color indexed="8"/>
        <rFont val="Agency FB"/>
        <family val="2"/>
      </rPr>
      <t>(MSN)</t>
    </r>
    <phoneticPr fontId="4"/>
  </si>
  <si>
    <r>
      <t>廿日市中央</t>
    </r>
    <r>
      <rPr>
        <sz val="8"/>
        <color indexed="8"/>
        <rFont val="Agency FB"/>
        <family val="2"/>
      </rPr>
      <t>(MSN)</t>
    </r>
    <phoneticPr fontId="4"/>
  </si>
  <si>
    <r>
      <t>廿日市北</t>
    </r>
    <r>
      <rPr>
        <sz val="8"/>
        <color indexed="8"/>
        <rFont val="Agency FB"/>
        <family val="2"/>
      </rPr>
      <t>(MSN)</t>
    </r>
    <phoneticPr fontId="4"/>
  </si>
  <si>
    <r>
      <t>廿日市西</t>
    </r>
    <r>
      <rPr>
        <sz val="8"/>
        <color indexed="8"/>
        <rFont val="Agency FB"/>
        <family val="2"/>
      </rPr>
      <t>(MSN)</t>
    </r>
    <phoneticPr fontId="4"/>
  </si>
  <si>
    <r>
      <t>廿日市南</t>
    </r>
    <r>
      <rPr>
        <sz val="8"/>
        <color indexed="8"/>
        <rFont val="Agency FB"/>
        <family val="2"/>
      </rPr>
      <t>(MSN)</t>
    </r>
    <phoneticPr fontId="4"/>
  </si>
  <si>
    <r>
      <t>大野</t>
    </r>
    <r>
      <rPr>
        <sz val="8"/>
        <color indexed="8"/>
        <rFont val="Agency FB"/>
        <family val="2"/>
      </rPr>
      <t>(AMSN)</t>
    </r>
    <phoneticPr fontId="4"/>
  </si>
  <si>
    <r>
      <t>吉和</t>
    </r>
    <r>
      <rPr>
        <sz val="8"/>
        <color indexed="8"/>
        <rFont val="Agency FB"/>
        <family val="2"/>
      </rPr>
      <t>(AMSN)</t>
    </r>
    <r>
      <rPr>
        <sz val="9.5"/>
        <color indexed="8"/>
        <rFont val="ＭＳ Ｐゴシック"/>
        <family val="3"/>
        <charset val="128"/>
      </rPr>
      <t>【※】</t>
    </r>
    <phoneticPr fontId="4"/>
  </si>
  <si>
    <r>
      <t>大竹市</t>
    </r>
    <r>
      <rPr>
        <sz val="8"/>
        <color indexed="8"/>
        <rFont val="Agency FB"/>
        <family val="2"/>
      </rPr>
      <t>(1000)</t>
    </r>
    <phoneticPr fontId="4"/>
  </si>
  <si>
    <r>
      <t>大竹</t>
    </r>
    <r>
      <rPr>
        <sz val="8"/>
        <color indexed="8"/>
        <rFont val="Agency FB"/>
        <family val="2"/>
      </rPr>
      <t>(AMSN)</t>
    </r>
    <phoneticPr fontId="4"/>
  </si>
  <si>
    <r>
      <t>広島市西区</t>
    </r>
    <r>
      <rPr>
        <sz val="8"/>
        <color indexed="8"/>
        <rFont val="Agency FB"/>
        <family val="2"/>
      </rPr>
      <t>(0600)</t>
    </r>
    <phoneticPr fontId="4"/>
  </si>
  <si>
    <r>
      <t>くるみる</t>
    </r>
    <r>
      <rPr>
        <sz val="9.5"/>
        <color indexed="8"/>
        <rFont val="Agency FB"/>
        <family val="2"/>
      </rPr>
      <t xml:space="preserve">(K) </t>
    </r>
    <r>
      <rPr>
        <sz val="9.5"/>
        <color indexed="8"/>
        <rFont val="ＭＳ Ｐゴシック"/>
        <family val="3"/>
        <charset val="128"/>
      </rPr>
      <t>土曜発行</t>
    </r>
    <rPh sb="8" eb="10">
      <t>ドヨウ</t>
    </rPh>
    <rPh sb="10" eb="12">
      <t>ハッコウ</t>
    </rPh>
    <phoneticPr fontId="4"/>
  </si>
  <si>
    <r>
      <t>三篠</t>
    </r>
    <r>
      <rPr>
        <sz val="8"/>
        <color indexed="8"/>
        <rFont val="Agency FB"/>
        <family val="2"/>
      </rPr>
      <t>(SN)</t>
    </r>
    <phoneticPr fontId="4"/>
  </si>
  <si>
    <r>
      <t>横川中広</t>
    </r>
    <r>
      <rPr>
        <sz val="8"/>
        <color indexed="8"/>
        <rFont val="Agency FB"/>
        <family val="2"/>
      </rPr>
      <t>(SN)</t>
    </r>
    <phoneticPr fontId="4"/>
  </si>
  <si>
    <r>
      <t>観音</t>
    </r>
    <r>
      <rPr>
        <sz val="8"/>
        <color indexed="8"/>
        <rFont val="Agency FB"/>
        <family val="2"/>
      </rPr>
      <t>(SN)</t>
    </r>
    <phoneticPr fontId="4"/>
  </si>
  <si>
    <r>
      <t>己斐</t>
    </r>
    <r>
      <rPr>
        <sz val="8"/>
        <color indexed="8"/>
        <rFont val="Agency FB"/>
        <family val="2"/>
      </rPr>
      <t>(SN)</t>
    </r>
    <phoneticPr fontId="4"/>
  </si>
  <si>
    <r>
      <t>己斐上</t>
    </r>
    <r>
      <rPr>
        <sz val="8"/>
        <color indexed="8"/>
        <rFont val="Agency FB"/>
        <family val="2"/>
      </rPr>
      <t>(SN)</t>
    </r>
    <phoneticPr fontId="4"/>
  </si>
  <si>
    <r>
      <t>高須</t>
    </r>
    <r>
      <rPr>
        <sz val="8"/>
        <color indexed="8"/>
        <rFont val="Agency FB"/>
        <family val="2"/>
      </rPr>
      <t>(SN)</t>
    </r>
    <phoneticPr fontId="4"/>
  </si>
  <si>
    <r>
      <t>庚午</t>
    </r>
    <r>
      <rPr>
        <sz val="8"/>
        <color indexed="8"/>
        <rFont val="Agency FB"/>
        <family val="2"/>
      </rPr>
      <t>(SN)</t>
    </r>
    <phoneticPr fontId="4"/>
  </si>
  <si>
    <r>
      <t>庚午南</t>
    </r>
    <r>
      <rPr>
        <sz val="8"/>
        <color indexed="8"/>
        <rFont val="Agency FB"/>
        <family val="2"/>
      </rPr>
      <t>(SN)</t>
    </r>
    <phoneticPr fontId="4"/>
  </si>
  <si>
    <r>
      <t>草津</t>
    </r>
    <r>
      <rPr>
        <sz val="8"/>
        <color indexed="8"/>
        <rFont val="Agency FB"/>
        <family val="2"/>
      </rPr>
      <t>(SN)</t>
    </r>
    <phoneticPr fontId="4"/>
  </si>
  <si>
    <r>
      <t>井口</t>
    </r>
    <r>
      <rPr>
        <sz val="8"/>
        <color indexed="8"/>
        <rFont val="Agency FB"/>
        <family val="2"/>
      </rPr>
      <t>(SN)</t>
    </r>
    <phoneticPr fontId="4"/>
  </si>
  <si>
    <r>
      <t>広島市佐伯区</t>
    </r>
    <r>
      <rPr>
        <sz val="8"/>
        <color indexed="8"/>
        <rFont val="Agency FB"/>
        <family val="2"/>
      </rPr>
      <t>(0700)</t>
    </r>
    <phoneticPr fontId="4"/>
  </si>
  <si>
    <r>
      <t>五日市中央北</t>
    </r>
    <r>
      <rPr>
        <sz val="8"/>
        <color indexed="8"/>
        <rFont val="Agency FB"/>
        <family val="2"/>
      </rPr>
      <t>(SN)</t>
    </r>
    <phoneticPr fontId="4"/>
  </si>
  <si>
    <r>
      <t>五日市中央</t>
    </r>
    <r>
      <rPr>
        <sz val="8"/>
        <color indexed="8"/>
        <rFont val="Agency FB"/>
        <family val="2"/>
      </rPr>
      <t>(SN)</t>
    </r>
    <phoneticPr fontId="4"/>
  </si>
  <si>
    <r>
      <t>五日市南</t>
    </r>
    <r>
      <rPr>
        <sz val="8"/>
        <color indexed="8"/>
        <rFont val="Agency FB"/>
        <family val="2"/>
      </rPr>
      <t>(SN)</t>
    </r>
    <phoneticPr fontId="4"/>
  </si>
  <si>
    <r>
      <t>五日市東</t>
    </r>
    <r>
      <rPr>
        <sz val="8"/>
        <color indexed="8"/>
        <rFont val="Agency FB"/>
        <family val="2"/>
      </rPr>
      <t>(SN)</t>
    </r>
    <phoneticPr fontId="4"/>
  </si>
  <si>
    <r>
      <t>美鈴が丘</t>
    </r>
    <r>
      <rPr>
        <sz val="8"/>
        <color indexed="8"/>
        <rFont val="Agency FB"/>
        <family val="2"/>
      </rPr>
      <t>(SN)</t>
    </r>
    <phoneticPr fontId="4"/>
  </si>
  <si>
    <r>
      <t>五月が丘</t>
    </r>
    <r>
      <rPr>
        <sz val="8"/>
        <color indexed="8"/>
        <rFont val="Agency FB"/>
        <family val="2"/>
      </rPr>
      <t>(SN)</t>
    </r>
    <phoneticPr fontId="4"/>
  </si>
  <si>
    <r>
      <t>湯来</t>
    </r>
    <r>
      <rPr>
        <sz val="8"/>
        <color indexed="8"/>
        <rFont val="Agency FB"/>
        <family val="2"/>
      </rPr>
      <t>(</t>
    </r>
    <r>
      <rPr>
        <sz val="8"/>
        <color indexed="8"/>
        <rFont val="ＭＳ Ｐゴシック"/>
        <family val="3"/>
        <charset val="128"/>
      </rPr>
      <t>合</t>
    </r>
    <r>
      <rPr>
        <sz val="8"/>
        <color indexed="8"/>
        <rFont val="Agency FB"/>
        <family val="2"/>
      </rPr>
      <t>)</t>
    </r>
    <rPh sb="3" eb="4">
      <t>ゴウ</t>
    </rPh>
    <phoneticPr fontId="4"/>
  </si>
  <si>
    <r>
      <t>広島市安佐北区</t>
    </r>
    <r>
      <rPr>
        <sz val="8"/>
        <color indexed="8"/>
        <rFont val="Agency FB"/>
        <family val="2"/>
      </rPr>
      <t>(0400)</t>
    </r>
    <phoneticPr fontId="4"/>
  </si>
  <si>
    <r>
      <t>高陽南</t>
    </r>
    <r>
      <rPr>
        <sz val="8"/>
        <color indexed="8"/>
        <rFont val="Agency FB"/>
        <family val="2"/>
      </rPr>
      <t>(SN)</t>
    </r>
    <phoneticPr fontId="4"/>
  </si>
  <si>
    <r>
      <t>高陽中央</t>
    </r>
    <r>
      <rPr>
        <sz val="8"/>
        <color indexed="8"/>
        <rFont val="Agency FB"/>
        <family val="2"/>
      </rPr>
      <t>(SN)</t>
    </r>
    <phoneticPr fontId="4"/>
  </si>
  <si>
    <r>
      <t>高陽東</t>
    </r>
    <r>
      <rPr>
        <sz val="8"/>
        <color indexed="8"/>
        <rFont val="Agency FB"/>
        <family val="2"/>
      </rPr>
      <t>(MSN)</t>
    </r>
    <phoneticPr fontId="4"/>
  </si>
  <si>
    <r>
      <t>可部中央</t>
    </r>
    <r>
      <rPr>
        <sz val="8"/>
        <color indexed="8"/>
        <rFont val="Agency FB"/>
        <family val="2"/>
      </rPr>
      <t>(AMSN)</t>
    </r>
    <phoneticPr fontId="4"/>
  </si>
  <si>
    <r>
      <t>可部南</t>
    </r>
    <r>
      <rPr>
        <sz val="8"/>
        <color indexed="8"/>
        <rFont val="Agency FB"/>
        <family val="2"/>
      </rPr>
      <t>(AMSN)</t>
    </r>
    <phoneticPr fontId="4"/>
  </si>
  <si>
    <r>
      <t>可部西</t>
    </r>
    <r>
      <rPr>
        <sz val="8"/>
        <color indexed="8"/>
        <rFont val="Agency FB"/>
        <family val="2"/>
      </rPr>
      <t>(AMSN)</t>
    </r>
    <phoneticPr fontId="4"/>
  </si>
  <si>
    <r>
      <t>可部北</t>
    </r>
    <r>
      <rPr>
        <sz val="8"/>
        <color indexed="8"/>
        <rFont val="Agency FB"/>
        <family val="2"/>
      </rPr>
      <t>(AMSN)</t>
    </r>
    <phoneticPr fontId="4"/>
  </si>
  <si>
    <r>
      <t>あさひが丘</t>
    </r>
    <r>
      <rPr>
        <sz val="8"/>
        <color indexed="8"/>
        <rFont val="Agency FB"/>
        <family val="2"/>
      </rPr>
      <t>(AMSN)</t>
    </r>
    <phoneticPr fontId="4"/>
  </si>
  <si>
    <r>
      <t>安佐町北(合)</t>
    </r>
    <r>
      <rPr>
        <sz val="8"/>
        <color indexed="8"/>
        <rFont val="ＭＳ Ｐゴシック"/>
        <family val="3"/>
        <charset val="128"/>
      </rPr>
      <t>【※】</t>
    </r>
    <phoneticPr fontId="4"/>
  </si>
  <si>
    <r>
      <t>安佐町北</t>
    </r>
    <r>
      <rPr>
        <sz val="8"/>
        <color indexed="8"/>
        <rFont val="ＭＳ Ｐゴシック"/>
        <family val="3"/>
        <charset val="128"/>
      </rPr>
      <t>【※】</t>
    </r>
    <phoneticPr fontId="4"/>
  </si>
  <si>
    <r>
      <t>広島市安佐南区</t>
    </r>
    <r>
      <rPr>
        <sz val="8"/>
        <color indexed="8"/>
        <rFont val="Agency FB"/>
        <family val="2"/>
      </rPr>
      <t>(0300)</t>
    </r>
    <phoneticPr fontId="4"/>
  </si>
  <si>
    <r>
      <t>祇園長束</t>
    </r>
    <r>
      <rPr>
        <sz val="8"/>
        <color indexed="8"/>
        <rFont val="Agency FB"/>
        <family val="2"/>
      </rPr>
      <t>(SN)</t>
    </r>
    <rPh sb="0" eb="2">
      <t>ギオン</t>
    </rPh>
    <phoneticPr fontId="4"/>
  </si>
  <si>
    <r>
      <t>祇園山本</t>
    </r>
    <r>
      <rPr>
        <sz val="8"/>
        <color indexed="8"/>
        <rFont val="Agency FB"/>
        <family val="2"/>
      </rPr>
      <t>(SN)</t>
    </r>
    <phoneticPr fontId="4"/>
  </si>
  <si>
    <r>
      <t>祇園春日野</t>
    </r>
    <r>
      <rPr>
        <sz val="8"/>
        <color indexed="8"/>
        <rFont val="Agency FB"/>
        <family val="2"/>
      </rPr>
      <t>(SN)</t>
    </r>
    <phoneticPr fontId="4"/>
  </si>
  <si>
    <r>
      <t>祇園西</t>
    </r>
    <r>
      <rPr>
        <sz val="8"/>
        <color indexed="8"/>
        <rFont val="Agency FB"/>
        <family val="2"/>
      </rPr>
      <t>(SN)</t>
    </r>
    <phoneticPr fontId="4"/>
  </si>
  <si>
    <r>
      <t>祇園東</t>
    </r>
    <r>
      <rPr>
        <sz val="8"/>
        <color indexed="8"/>
        <rFont val="Agency FB"/>
        <family val="2"/>
      </rPr>
      <t>(SN)</t>
    </r>
    <phoneticPr fontId="4"/>
  </si>
  <si>
    <r>
      <t>安東</t>
    </r>
    <r>
      <rPr>
        <sz val="8"/>
        <color indexed="8"/>
        <rFont val="Agency FB"/>
        <family val="2"/>
      </rPr>
      <t>(SN)</t>
    </r>
    <phoneticPr fontId="4"/>
  </si>
  <si>
    <r>
      <t>安中央</t>
    </r>
    <r>
      <rPr>
        <sz val="8"/>
        <color indexed="8"/>
        <rFont val="Agency FB"/>
        <family val="2"/>
      </rPr>
      <t>(SN)</t>
    </r>
    <phoneticPr fontId="4"/>
  </si>
  <si>
    <r>
      <t>安南</t>
    </r>
    <r>
      <rPr>
        <sz val="8"/>
        <color indexed="8"/>
        <rFont val="Agency FB"/>
        <family val="2"/>
      </rPr>
      <t>(SN)</t>
    </r>
    <phoneticPr fontId="4"/>
  </si>
  <si>
    <r>
      <t>広島市東区・安芸郡府中町</t>
    </r>
    <r>
      <rPr>
        <sz val="8"/>
        <color indexed="8"/>
        <rFont val="Agency FB"/>
        <family val="2"/>
      </rPr>
      <t>(0200)</t>
    </r>
    <phoneticPr fontId="4"/>
  </si>
  <si>
    <r>
      <t>若草</t>
    </r>
    <r>
      <rPr>
        <sz val="8"/>
        <color indexed="8"/>
        <rFont val="Agency FB"/>
        <family val="2"/>
      </rPr>
      <t>(SN)</t>
    </r>
    <phoneticPr fontId="4"/>
  </si>
  <si>
    <r>
      <t>中山・温品</t>
    </r>
    <r>
      <rPr>
        <sz val="8"/>
        <color indexed="8"/>
        <rFont val="Agency FB"/>
        <family val="2"/>
      </rPr>
      <t>(SN)</t>
    </r>
    <rPh sb="3" eb="5">
      <t>ヌクシナ</t>
    </rPh>
    <phoneticPr fontId="4"/>
  </si>
  <si>
    <r>
      <t>温品通り</t>
    </r>
    <r>
      <rPr>
        <sz val="8.5"/>
        <color indexed="8"/>
        <rFont val="Agency FB"/>
        <family val="2"/>
      </rPr>
      <t>(SN)</t>
    </r>
    <rPh sb="0" eb="2">
      <t>ヌクシナ</t>
    </rPh>
    <rPh sb="2" eb="3">
      <t>トオ</t>
    </rPh>
    <phoneticPr fontId="4"/>
  </si>
  <si>
    <r>
      <t>牛田</t>
    </r>
    <r>
      <rPr>
        <sz val="8"/>
        <color indexed="8"/>
        <rFont val="Agency FB"/>
        <family val="2"/>
      </rPr>
      <t>(SN)</t>
    </r>
    <phoneticPr fontId="4"/>
  </si>
  <si>
    <r>
      <t>戸坂</t>
    </r>
    <r>
      <rPr>
        <sz val="8"/>
        <color indexed="8"/>
        <rFont val="Agency FB"/>
        <family val="2"/>
      </rPr>
      <t>(SN)</t>
    </r>
    <phoneticPr fontId="4"/>
  </si>
  <si>
    <r>
      <t>広島市安芸区・安芸郡海田町、坂町、熊野町</t>
    </r>
    <r>
      <rPr>
        <sz val="8"/>
        <color indexed="8"/>
        <rFont val="Agency FB"/>
        <family val="2"/>
      </rPr>
      <t>(0500)</t>
    </r>
    <phoneticPr fontId="4"/>
  </si>
  <si>
    <r>
      <t>船越</t>
    </r>
    <r>
      <rPr>
        <sz val="8"/>
        <color indexed="8"/>
        <rFont val="Agency FB"/>
        <family val="2"/>
      </rPr>
      <t>(MSN)</t>
    </r>
    <phoneticPr fontId="4"/>
  </si>
  <si>
    <r>
      <t>中野</t>
    </r>
    <r>
      <rPr>
        <sz val="8"/>
        <color indexed="8"/>
        <rFont val="Agency FB"/>
        <family val="2"/>
      </rPr>
      <t>(AMS)</t>
    </r>
    <phoneticPr fontId="4"/>
  </si>
  <si>
    <r>
      <t>瀬野</t>
    </r>
    <r>
      <rPr>
        <sz val="8"/>
        <color indexed="8"/>
        <rFont val="Agency FB"/>
        <family val="2"/>
      </rPr>
      <t>(AMS)</t>
    </r>
    <phoneticPr fontId="4"/>
  </si>
  <si>
    <r>
      <t>矢野東</t>
    </r>
    <r>
      <rPr>
        <sz val="8"/>
        <color indexed="8"/>
        <rFont val="Agency FB"/>
        <family val="2"/>
      </rPr>
      <t>(S)</t>
    </r>
    <phoneticPr fontId="4"/>
  </si>
  <si>
    <r>
      <t>矢野西</t>
    </r>
    <r>
      <rPr>
        <sz val="8"/>
        <color indexed="8"/>
        <rFont val="Agency FB"/>
        <family val="2"/>
      </rPr>
      <t>(S)</t>
    </r>
    <phoneticPr fontId="4"/>
  </si>
  <si>
    <r>
      <t>矢野新町・坂</t>
    </r>
    <r>
      <rPr>
        <sz val="8"/>
        <color indexed="8"/>
        <rFont val="Agency FB"/>
        <family val="2"/>
      </rPr>
      <t>(MS)</t>
    </r>
    <phoneticPr fontId="4"/>
  </si>
  <si>
    <r>
      <t>海田中央</t>
    </r>
    <r>
      <rPr>
        <sz val="8"/>
        <color indexed="8"/>
        <rFont val="Agency FB"/>
        <family val="2"/>
      </rPr>
      <t>(MSN)</t>
    </r>
    <phoneticPr fontId="4"/>
  </si>
  <si>
    <r>
      <t>熊野</t>
    </r>
    <r>
      <rPr>
        <sz val="8"/>
        <color indexed="8"/>
        <rFont val="Agency FB"/>
        <family val="2"/>
      </rPr>
      <t>(MSN)</t>
    </r>
    <phoneticPr fontId="4"/>
  </si>
  <si>
    <r>
      <t>広島市中区</t>
    </r>
    <r>
      <rPr>
        <sz val="8"/>
        <color indexed="8"/>
        <rFont val="ＭＳ Ｐゴシック"/>
        <family val="3"/>
        <charset val="128"/>
      </rPr>
      <t>(0000)</t>
    </r>
    <phoneticPr fontId="2"/>
  </si>
  <si>
    <r>
      <t>くるみる</t>
    </r>
    <r>
      <rPr>
        <sz val="9.5"/>
        <color indexed="8"/>
        <rFont val="Agency FB"/>
        <family val="2"/>
      </rPr>
      <t>(K)</t>
    </r>
    <r>
      <rPr>
        <sz val="9.5"/>
        <color indexed="8"/>
        <rFont val="ＭＳ Ｐゴシック"/>
        <family val="3"/>
        <charset val="128"/>
      </rPr>
      <t>　土曜発行</t>
    </r>
    <rPh sb="8" eb="10">
      <t>ドヨウ</t>
    </rPh>
    <rPh sb="10" eb="12">
      <t>ハッコウ</t>
    </rPh>
    <phoneticPr fontId="10"/>
  </si>
  <si>
    <r>
      <t>広島市南区</t>
    </r>
    <r>
      <rPr>
        <sz val="8"/>
        <color indexed="8"/>
        <rFont val="ＭＳ Ｐゴシック"/>
        <family val="3"/>
        <charset val="128"/>
      </rPr>
      <t>(0100)</t>
    </r>
    <phoneticPr fontId="2"/>
  </si>
  <si>
    <r>
      <t>東雲本町</t>
    </r>
    <r>
      <rPr>
        <sz val="8"/>
        <color indexed="8"/>
        <rFont val="Agency FB"/>
        <family val="2"/>
      </rPr>
      <t>(SN)</t>
    </r>
    <rPh sb="0" eb="2">
      <t>シノノメ</t>
    </rPh>
    <rPh sb="2" eb="4">
      <t>ホンマチ</t>
    </rPh>
    <phoneticPr fontId="10"/>
  </si>
  <si>
    <r>
      <t>仁保・東雲</t>
    </r>
    <r>
      <rPr>
        <sz val="8"/>
        <color indexed="8"/>
        <rFont val="Agency FB"/>
        <family val="2"/>
      </rPr>
      <t>(SN)</t>
    </r>
    <rPh sb="3" eb="5">
      <t>シノノメ</t>
    </rPh>
    <phoneticPr fontId="10"/>
  </si>
  <si>
    <r>
      <t>スタジアム通り</t>
    </r>
    <r>
      <rPr>
        <sz val="7.5"/>
        <color indexed="8"/>
        <rFont val="Agency FB"/>
        <family val="2"/>
      </rPr>
      <t>(SN)</t>
    </r>
    <rPh sb="5" eb="6">
      <t>ドオ</t>
    </rPh>
    <phoneticPr fontId="10"/>
  </si>
  <si>
    <t>朝日計</t>
    <rPh sb="0" eb="2">
      <t>アサヒ</t>
    </rPh>
    <rPh sb="2" eb="3">
      <t>ケイ</t>
    </rPh>
    <phoneticPr fontId="3"/>
  </si>
  <si>
    <t>読売計</t>
    <rPh sb="0" eb="2">
      <t>ヨミウリ</t>
    </rPh>
    <rPh sb="2" eb="3">
      <t>ケイ</t>
    </rPh>
    <phoneticPr fontId="3"/>
  </si>
  <si>
    <t>毎日計</t>
    <rPh sb="0" eb="2">
      <t>マイニチ</t>
    </rPh>
    <rPh sb="2" eb="3">
      <t>ケイ</t>
    </rPh>
    <phoneticPr fontId="3"/>
  </si>
  <si>
    <t>産経計</t>
    <rPh sb="0" eb="2">
      <t>サンケイ</t>
    </rPh>
    <rPh sb="2" eb="3">
      <t>ケイ</t>
    </rPh>
    <phoneticPr fontId="3"/>
  </si>
  <si>
    <r>
      <t>広瀬・舟入中町</t>
    </r>
    <r>
      <rPr>
        <sz val="8"/>
        <color indexed="8"/>
        <rFont val="Agency FB"/>
        <family val="2"/>
      </rPr>
      <t>(</t>
    </r>
    <r>
      <rPr>
        <sz val="8"/>
        <color indexed="8"/>
        <rFont val="ＭＳ Ｐゴシック"/>
        <family val="3"/>
        <charset val="128"/>
      </rPr>
      <t>Ｍ</t>
    </r>
    <r>
      <rPr>
        <sz val="8"/>
        <color indexed="8"/>
        <rFont val="Agency FB"/>
        <family val="2"/>
      </rPr>
      <t>)</t>
    </r>
    <rPh sb="0" eb="2">
      <t>ヒロセ</t>
    </rPh>
    <rPh sb="3" eb="5">
      <t>フナイリ</t>
    </rPh>
    <rPh sb="5" eb="7">
      <t>ナカマチ</t>
    </rPh>
    <phoneticPr fontId="10"/>
  </si>
  <si>
    <r>
      <t>東雲本町</t>
    </r>
    <r>
      <rPr>
        <sz val="8"/>
        <color indexed="8"/>
        <rFont val="Agency FB"/>
        <family val="2"/>
      </rPr>
      <t>(M)</t>
    </r>
    <rPh sb="0" eb="2">
      <t>シノノメ</t>
    </rPh>
    <rPh sb="2" eb="4">
      <t>ホンマチ</t>
    </rPh>
    <phoneticPr fontId="10"/>
  </si>
  <si>
    <r>
      <t>仁保・東雲</t>
    </r>
    <r>
      <rPr>
        <sz val="8"/>
        <color indexed="8"/>
        <rFont val="Agency FB"/>
        <family val="2"/>
      </rPr>
      <t>(M)</t>
    </r>
    <rPh sb="3" eb="5">
      <t>シノノメ</t>
    </rPh>
    <phoneticPr fontId="10"/>
  </si>
  <si>
    <r>
      <t>スタジアム通り</t>
    </r>
    <r>
      <rPr>
        <sz val="7.5"/>
        <color indexed="8"/>
        <rFont val="Agency FB"/>
        <family val="2"/>
      </rPr>
      <t>(M)</t>
    </r>
    <rPh sb="5" eb="6">
      <t>ドオ</t>
    </rPh>
    <phoneticPr fontId="10"/>
  </si>
  <si>
    <r>
      <t>二葉</t>
    </r>
    <r>
      <rPr>
        <sz val="8"/>
        <color indexed="8"/>
        <rFont val="Agency FB"/>
        <family val="2"/>
      </rPr>
      <t>(M)</t>
    </r>
    <phoneticPr fontId="4"/>
  </si>
  <si>
    <r>
      <t>矢賀・中山</t>
    </r>
    <r>
      <rPr>
        <sz val="8"/>
        <color indexed="8"/>
        <rFont val="Agency FB"/>
        <family val="2"/>
      </rPr>
      <t>(M)</t>
    </r>
    <rPh sb="0" eb="2">
      <t>ヤガ</t>
    </rPh>
    <rPh sb="3" eb="5">
      <t>ナカヤマ</t>
    </rPh>
    <phoneticPr fontId="4"/>
  </si>
  <si>
    <r>
      <t>牛田</t>
    </r>
    <r>
      <rPr>
        <sz val="8"/>
        <color indexed="8"/>
        <rFont val="Agency FB"/>
        <family val="2"/>
      </rPr>
      <t>(M)</t>
    </r>
    <phoneticPr fontId="4"/>
  </si>
  <si>
    <r>
      <t>戸坂</t>
    </r>
    <r>
      <rPr>
        <sz val="8"/>
        <color indexed="8"/>
        <rFont val="Agency FB"/>
        <family val="2"/>
      </rPr>
      <t>(M)</t>
    </r>
    <phoneticPr fontId="4"/>
  </si>
  <si>
    <r>
      <t>府中</t>
    </r>
    <r>
      <rPr>
        <sz val="8"/>
        <color indexed="8"/>
        <rFont val="Agency FB"/>
        <family val="2"/>
      </rPr>
      <t>(M)</t>
    </r>
    <phoneticPr fontId="4"/>
  </si>
  <si>
    <r>
      <t>朝日新聞</t>
    </r>
    <r>
      <rPr>
        <sz val="8"/>
        <color indexed="8"/>
        <rFont val="Agency FB"/>
        <family val="2"/>
      </rPr>
      <t>(A)</t>
    </r>
    <phoneticPr fontId="4"/>
  </si>
  <si>
    <r>
      <t>祇園長束</t>
    </r>
    <r>
      <rPr>
        <sz val="8"/>
        <color indexed="8"/>
        <rFont val="Agency FB"/>
        <family val="2"/>
      </rPr>
      <t>(M)</t>
    </r>
    <rPh sb="0" eb="2">
      <t>ギオン</t>
    </rPh>
    <phoneticPr fontId="4"/>
  </si>
  <si>
    <r>
      <t>横川</t>
    </r>
    <r>
      <rPr>
        <sz val="8"/>
        <color indexed="8"/>
        <rFont val="Agency FB"/>
        <family val="2"/>
      </rPr>
      <t>(M)</t>
    </r>
    <phoneticPr fontId="4"/>
  </si>
  <si>
    <r>
      <t>観音</t>
    </r>
    <r>
      <rPr>
        <sz val="8"/>
        <color indexed="8"/>
        <rFont val="Agency FB"/>
        <family val="2"/>
      </rPr>
      <t>(M)</t>
    </r>
    <phoneticPr fontId="4"/>
  </si>
  <si>
    <r>
      <t>己斐</t>
    </r>
    <r>
      <rPr>
        <sz val="8"/>
        <color indexed="8"/>
        <rFont val="Agency FB"/>
        <family val="2"/>
      </rPr>
      <t>(M)</t>
    </r>
    <phoneticPr fontId="4"/>
  </si>
  <si>
    <r>
      <t>己斐上</t>
    </r>
    <r>
      <rPr>
        <sz val="8"/>
        <color indexed="8"/>
        <rFont val="Agency FB"/>
        <family val="2"/>
      </rPr>
      <t>(M)</t>
    </r>
    <phoneticPr fontId="4"/>
  </si>
  <si>
    <r>
      <t>草津・庚午</t>
    </r>
    <r>
      <rPr>
        <sz val="8"/>
        <color indexed="8"/>
        <rFont val="Agency FB"/>
        <family val="2"/>
      </rPr>
      <t>(M)</t>
    </r>
    <rPh sb="3" eb="5">
      <t>コウゴ</t>
    </rPh>
    <phoneticPr fontId="4"/>
  </si>
  <si>
    <r>
      <t>井口</t>
    </r>
    <r>
      <rPr>
        <sz val="8"/>
        <color indexed="8"/>
        <rFont val="Agency FB"/>
        <family val="2"/>
      </rPr>
      <t>(M)</t>
    </r>
    <phoneticPr fontId="4"/>
  </si>
  <si>
    <r>
      <t>美鈴が丘</t>
    </r>
    <r>
      <rPr>
        <sz val="8"/>
        <color indexed="8"/>
        <rFont val="Agency FB"/>
        <family val="2"/>
      </rPr>
      <t>(M)</t>
    </r>
    <phoneticPr fontId="4"/>
  </si>
  <si>
    <r>
      <t>五月が丘</t>
    </r>
    <r>
      <rPr>
        <sz val="8"/>
        <color indexed="8"/>
        <rFont val="Agency FB"/>
        <family val="2"/>
      </rPr>
      <t>(M)</t>
    </r>
    <phoneticPr fontId="4"/>
  </si>
  <si>
    <r>
      <t>音戸</t>
    </r>
    <r>
      <rPr>
        <sz val="8"/>
        <color indexed="8"/>
        <rFont val="Agency FB"/>
        <family val="2"/>
      </rPr>
      <t>(MS)</t>
    </r>
    <phoneticPr fontId="4"/>
  </si>
  <si>
    <r>
      <t>阿賀</t>
    </r>
    <r>
      <rPr>
        <sz val="8"/>
        <color indexed="8"/>
        <rFont val="Agency FB"/>
        <family val="2"/>
      </rPr>
      <t>(MN)</t>
    </r>
    <phoneticPr fontId="4"/>
  </si>
  <si>
    <r>
      <t>西条</t>
    </r>
    <r>
      <rPr>
        <sz val="9.5"/>
        <color indexed="8"/>
        <rFont val="Agency FB"/>
        <family val="2"/>
      </rPr>
      <t>(AMSN)</t>
    </r>
    <phoneticPr fontId="4"/>
  </si>
  <si>
    <r>
      <t>西条東</t>
    </r>
    <r>
      <rPr>
        <sz val="8"/>
        <color indexed="8"/>
        <rFont val="Agency FB"/>
        <family val="2"/>
      </rPr>
      <t>(AMSN)</t>
    </r>
    <phoneticPr fontId="4"/>
  </si>
  <si>
    <r>
      <t>西条西</t>
    </r>
    <r>
      <rPr>
        <sz val="8"/>
        <color indexed="8"/>
        <rFont val="Agency FB"/>
        <family val="2"/>
      </rPr>
      <t>(AMSN)</t>
    </r>
    <phoneticPr fontId="4"/>
  </si>
  <si>
    <r>
      <t>八本松北</t>
    </r>
    <r>
      <rPr>
        <sz val="8"/>
        <color indexed="8"/>
        <rFont val="Agency FB"/>
        <family val="2"/>
      </rPr>
      <t>(AMSN)</t>
    </r>
    <phoneticPr fontId="4"/>
  </si>
  <si>
    <r>
      <t>八本松南</t>
    </r>
    <r>
      <rPr>
        <sz val="8"/>
        <color indexed="8"/>
        <rFont val="Agency FB"/>
        <family val="2"/>
      </rPr>
      <t>(AMSN)</t>
    </r>
    <phoneticPr fontId="4"/>
  </si>
  <si>
    <r>
      <t>西高屋</t>
    </r>
    <r>
      <rPr>
        <sz val="8"/>
        <color indexed="8"/>
        <rFont val="Agency FB"/>
        <family val="2"/>
      </rPr>
      <t>(AMS)</t>
    </r>
    <phoneticPr fontId="4"/>
  </si>
  <si>
    <r>
      <t>高屋造賀</t>
    </r>
    <r>
      <rPr>
        <sz val="8"/>
        <color indexed="8"/>
        <rFont val="Agency FB"/>
        <family val="2"/>
      </rPr>
      <t>(AMSN)</t>
    </r>
    <phoneticPr fontId="4"/>
  </si>
  <si>
    <r>
      <t>高屋東</t>
    </r>
    <r>
      <rPr>
        <sz val="8"/>
        <color indexed="8"/>
        <rFont val="Agency FB"/>
        <family val="2"/>
      </rPr>
      <t>(AMSN)</t>
    </r>
    <phoneticPr fontId="4"/>
  </si>
  <si>
    <r>
      <t>安芸津</t>
    </r>
    <r>
      <rPr>
        <sz val="8"/>
        <color indexed="8"/>
        <rFont val="Agency FB"/>
        <family val="2"/>
      </rPr>
      <t>(AMSN)</t>
    </r>
    <phoneticPr fontId="4"/>
  </si>
  <si>
    <r>
      <t>庄原</t>
    </r>
    <r>
      <rPr>
        <sz val="8"/>
        <color indexed="8"/>
        <rFont val="Agency FB"/>
        <family val="2"/>
      </rPr>
      <t>(AMSN)</t>
    </r>
    <phoneticPr fontId="4"/>
  </si>
  <si>
    <r>
      <t>東城</t>
    </r>
    <r>
      <rPr>
        <sz val="8"/>
        <color indexed="8"/>
        <rFont val="Agency FB"/>
        <family val="2"/>
      </rPr>
      <t>(AMSN)</t>
    </r>
    <phoneticPr fontId="4"/>
  </si>
  <si>
    <r>
      <t>竹原</t>
    </r>
    <r>
      <rPr>
        <sz val="8"/>
        <color indexed="8"/>
        <rFont val="Agency FB"/>
        <family val="2"/>
      </rPr>
      <t>(AMS)</t>
    </r>
    <phoneticPr fontId="3"/>
  </si>
  <si>
    <r>
      <t>吉名</t>
    </r>
    <r>
      <rPr>
        <sz val="8"/>
        <color indexed="8"/>
        <rFont val="Agency FB"/>
        <family val="2"/>
      </rPr>
      <t>(AMS)</t>
    </r>
    <phoneticPr fontId="3"/>
  </si>
  <si>
    <r>
      <t>忠海</t>
    </r>
    <r>
      <rPr>
        <sz val="8"/>
        <color indexed="8"/>
        <rFont val="Agency FB"/>
        <family val="2"/>
      </rPr>
      <t>(MSN)</t>
    </r>
    <phoneticPr fontId="3"/>
  </si>
  <si>
    <r>
      <t>竹原中央</t>
    </r>
    <r>
      <rPr>
        <sz val="8"/>
        <color indexed="8"/>
        <rFont val="Agency FB"/>
        <family val="2"/>
      </rPr>
      <t>(N)</t>
    </r>
    <rPh sb="2" eb="4">
      <t>チュウオウ</t>
    </rPh>
    <phoneticPr fontId="3"/>
  </si>
  <si>
    <r>
      <t>吉名</t>
    </r>
    <r>
      <rPr>
        <sz val="8"/>
        <color indexed="8"/>
        <rFont val="Agency FB"/>
        <family val="2"/>
      </rPr>
      <t>(N)</t>
    </r>
    <phoneticPr fontId="3"/>
  </si>
  <si>
    <r>
      <t>安浦三津口</t>
    </r>
    <r>
      <rPr>
        <sz val="8"/>
        <color indexed="8"/>
        <rFont val="Agency FB"/>
        <family val="2"/>
      </rPr>
      <t>(AMSN)</t>
    </r>
    <rPh sb="0" eb="2">
      <t>ヤスウラ</t>
    </rPh>
    <phoneticPr fontId="3"/>
  </si>
  <si>
    <r>
      <t>安浦</t>
    </r>
    <r>
      <rPr>
        <sz val="8"/>
        <color indexed="8"/>
        <rFont val="Agency FB"/>
        <family val="2"/>
      </rPr>
      <t>(AMSN)</t>
    </r>
    <phoneticPr fontId="3"/>
  </si>
  <si>
    <r>
      <t>安浦安登</t>
    </r>
    <r>
      <rPr>
        <sz val="8"/>
        <color indexed="8"/>
        <rFont val="Agency FB"/>
        <family val="2"/>
      </rPr>
      <t>(AMSN)</t>
    </r>
    <rPh sb="0" eb="2">
      <t>ヤスウラ</t>
    </rPh>
    <phoneticPr fontId="3"/>
  </si>
  <si>
    <t>◆中国新聞三和東は世羅郡世羅町の一部、東広島市豊栄町吉原の一部を含みます</t>
    <rPh sb="16" eb="18">
      <t>イチブ</t>
    </rPh>
    <rPh sb="19" eb="20">
      <t>ヒガシ</t>
    </rPh>
    <rPh sb="20" eb="22">
      <t>ヒロシマ</t>
    </rPh>
    <rPh sb="22" eb="23">
      <t>シ</t>
    </rPh>
    <rPh sb="23" eb="25">
      <t>トヨサカ</t>
    </rPh>
    <rPh sb="25" eb="26">
      <t>マチ</t>
    </rPh>
    <rPh sb="26" eb="28">
      <t>ヨシハラ</t>
    </rPh>
    <rPh sb="29" eb="31">
      <t>イチブ</t>
    </rPh>
    <phoneticPr fontId="4"/>
  </si>
  <si>
    <t>地域名横()内の４桁の数字は、弊社の入力作業のための補助コードです</t>
    <rPh sb="0" eb="2">
      <t>チイキ</t>
    </rPh>
    <rPh sb="2" eb="3">
      <t>メイ</t>
    </rPh>
    <rPh sb="3" eb="4">
      <t>ヨコ</t>
    </rPh>
    <rPh sb="6" eb="7">
      <t>ナイ</t>
    </rPh>
    <rPh sb="9" eb="10">
      <t>ケタ</t>
    </rPh>
    <rPh sb="11" eb="13">
      <t>スウジ</t>
    </rPh>
    <rPh sb="15" eb="17">
      <t>ヘイシャ</t>
    </rPh>
    <rPh sb="18" eb="20">
      <t>ニュウリョク</t>
    </rPh>
    <rPh sb="20" eb="22">
      <t>サギョウ</t>
    </rPh>
    <rPh sb="26" eb="28">
      <t>ホジョ</t>
    </rPh>
    <phoneticPr fontId="4"/>
  </si>
  <si>
    <r>
      <t>販売店名の末尾に【◎】・【※】マークのある販売店は配送料</t>
    </r>
    <r>
      <rPr>
        <sz val="10"/>
        <color indexed="8"/>
        <rFont val="ＭＳ Ｐゴシック"/>
        <family val="3"/>
        <charset val="128"/>
      </rPr>
      <t>30銭/枚が必要で、搬入は管轄営業所に【◎】販売店は２営業日前、【※】販売店は３営業日前になります　※【〇】マークは本部数表に表記の山口県岩国営業所管内での表記です。配送料は1円/枚・3営業日前搬入となります。
【◎】・【※】マークのない販売店は20銭/枚の送料がかかり,搬入日は管轄営業所搬入で２営業日前になります.</t>
    </r>
    <rPh sb="0" eb="2">
      <t>ハンバイ</t>
    </rPh>
    <rPh sb="2" eb="3">
      <t>ミセ</t>
    </rPh>
    <rPh sb="3" eb="4">
      <t>メイ</t>
    </rPh>
    <rPh sb="21" eb="24">
      <t>ハンバイテン</t>
    </rPh>
    <rPh sb="25" eb="27">
      <t>ハイソウ</t>
    </rPh>
    <rPh sb="27" eb="28">
      <t>リョウ</t>
    </rPh>
    <rPh sb="29" eb="31">
      <t>ソウリョウ</t>
    </rPh>
    <rPh sb="34" eb="36">
      <t>ヒツヨウ</t>
    </rPh>
    <rPh sb="38" eb="40">
      <t>ハンニュウ</t>
    </rPh>
    <rPh sb="41" eb="43">
      <t>カンカツ</t>
    </rPh>
    <rPh sb="43" eb="46">
      <t>エイギョウショ</t>
    </rPh>
    <rPh sb="50" eb="53">
      <t>ハンバイテン</t>
    </rPh>
    <rPh sb="55" eb="58">
      <t>エイギョウビ</t>
    </rPh>
    <rPh sb="58" eb="59">
      <t>マエ</t>
    </rPh>
    <rPh sb="63" eb="66">
      <t>ハンバイテン</t>
    </rPh>
    <rPh sb="68" eb="71">
      <t>エイギョウビ</t>
    </rPh>
    <rPh sb="71" eb="72">
      <t>マエ</t>
    </rPh>
    <rPh sb="86" eb="87">
      <t>ホン</t>
    </rPh>
    <rPh sb="87" eb="89">
      <t>ブスウ</t>
    </rPh>
    <rPh sb="89" eb="90">
      <t>ヒョウ</t>
    </rPh>
    <rPh sb="91" eb="93">
      <t>ヒョウキ</t>
    </rPh>
    <rPh sb="94" eb="97">
      <t>ヤマグチケン</t>
    </rPh>
    <rPh sb="97" eb="99">
      <t>イワクニ</t>
    </rPh>
    <rPh sb="99" eb="102">
      <t>エイギョウショ</t>
    </rPh>
    <rPh sb="102" eb="104">
      <t>カンナイ</t>
    </rPh>
    <rPh sb="106" eb="108">
      <t>ヒョウキ</t>
    </rPh>
    <rPh sb="111" eb="113">
      <t>ハイソウ</t>
    </rPh>
    <rPh sb="113" eb="114">
      <t>リョウ</t>
    </rPh>
    <rPh sb="116" eb="117">
      <t>エン</t>
    </rPh>
    <rPh sb="118" eb="119">
      <t>マイ</t>
    </rPh>
    <rPh sb="121" eb="124">
      <t>エイギョウビ</t>
    </rPh>
    <rPh sb="124" eb="125">
      <t>マエ</t>
    </rPh>
    <rPh sb="125" eb="127">
      <t>ハンニュウ</t>
    </rPh>
    <rPh sb="148" eb="150">
      <t>マイニチ</t>
    </rPh>
    <rPh sb="153" eb="155">
      <t>ハンバイ</t>
    </rPh>
    <rPh sb="155" eb="156">
      <t>ショ</t>
    </rPh>
    <rPh sb="156" eb="157">
      <t>ショ</t>
    </rPh>
    <rPh sb="159" eb="160">
      <t>セン</t>
    </rPh>
    <rPh sb="161" eb="162">
      <t>マイ</t>
    </rPh>
    <rPh sb="170" eb="172">
      <t>ハンニュウ</t>
    </rPh>
    <rPh sb="172" eb="173">
      <t>ビ</t>
    </rPh>
    <rPh sb="174" eb="176">
      <t>カンカツ</t>
    </rPh>
    <rPh sb="176" eb="179">
      <t>エイギョウショ</t>
    </rPh>
    <rPh sb="179" eb="181">
      <t>ハンニュウ</t>
    </rPh>
    <rPh sb="183" eb="186">
      <t>エイギョウビマエ</t>
    </rPh>
    <phoneticPr fontId="4"/>
  </si>
  <si>
    <t>表示場所</t>
  </si>
  <si>
    <t>大竹</t>
    <rPh sb="0" eb="2">
      <t>オオタケ</t>
    </rPh>
    <phoneticPr fontId="2"/>
  </si>
  <si>
    <r>
      <t>上下(合)</t>
    </r>
    <r>
      <rPr>
        <sz val="8"/>
        <color indexed="8"/>
        <rFont val="ＭＳ Ｐゴシック"/>
        <family val="3"/>
        <charset val="128"/>
      </rPr>
      <t>【◎】</t>
    </r>
    <rPh sb="3" eb="4">
      <t>ゴウ</t>
    </rPh>
    <phoneticPr fontId="4"/>
  </si>
  <si>
    <r>
      <t>管轄営業所の略称を表示しています。</t>
    </r>
    <r>
      <rPr>
        <u/>
        <sz val="10.5"/>
        <color indexed="8"/>
        <rFont val="ＭＳ Ｐゴシック"/>
        <family val="3"/>
        <charset val="128"/>
      </rPr>
      <t>管轄外の営業所から手配する場合は１営業日搬入が早く</t>
    </r>
    <r>
      <rPr>
        <sz val="10.5"/>
        <color indexed="8"/>
        <rFont val="ＭＳ Ｐゴシック"/>
        <family val="3"/>
        <charset val="128"/>
      </rPr>
      <t xml:space="preserve">なり、一部の営業所を除いて別途転送料が掛かります。営業所名に※印が付いている場合は、注意事項がありますので部数各ページ下部の注意事項を確認してください
営業所略称名、正式名称等は以下の通りです
略称 　　　名称　　　　　　　　　　　　　　　　　　　　　　　　　　　　住所　　　　　　　　　　　　　　　　　　　　　　　電話番号　　　　　 ＦＡＸ
</t>
    </r>
    <r>
      <rPr>
        <sz val="10.5"/>
        <color indexed="8"/>
        <rFont val="ＭＳ ゴシック"/>
        <family val="3"/>
        <charset val="128"/>
      </rPr>
      <t>広島　　中国新聞サービスセンター　折込ｽﾃｰｼｮﾝ　　広島市西区商工センター7-6-30　　　082-244-1771　082-244-1784
三次　　中国新聞サービスセンター　三次営業所　　三次市三次町1506番　　　　　　　　0824-63-9655　0824-63-1805
福山　　中国新聞サービスセンター　福山営業所　　福山市駅家町法成寺1613-7　　　　　084-970-2770　084-970-2765
岩国　　中国新聞サービスセンター　岩国営業所　　岩国市麻里布町6-4-17　　　　　　　0827-21-6564　0827-21-6565
※周南営業所は2019年8月岩国営業所に、東広島営業所は2022年4月広島本社にそれぞれ統合しました。
※柳井出張所は2024年2月岩国営業所に統合しました。
※呉営業所は2024年6月広島本社に統合しました。 　　　　　　　　　　　　　　　　　　　　　　　　　　　　　　　　　　</t>
    </r>
    <rPh sb="519" eb="520">
      <t>ヒガシ</t>
    </rPh>
    <rPh sb="520" eb="522">
      <t>ヒロシマ</t>
    </rPh>
    <rPh sb="522" eb="525">
      <t>エ</t>
    </rPh>
    <rPh sb="530" eb="531">
      <t>ネン</t>
    </rPh>
    <rPh sb="532" eb="533">
      <t>ツキ</t>
    </rPh>
    <rPh sb="533" eb="535">
      <t>ヒロシマ</t>
    </rPh>
    <rPh sb="535" eb="537">
      <t>ホンシャ</t>
    </rPh>
    <rPh sb="551" eb="553">
      <t>ヤナイ</t>
    </rPh>
    <rPh sb="553" eb="555">
      <t>シュッチョウ</t>
    </rPh>
    <rPh sb="555" eb="556">
      <t>ショ</t>
    </rPh>
    <rPh sb="561" eb="562">
      <t>ネン</t>
    </rPh>
    <rPh sb="563" eb="564">
      <t>ガツ</t>
    </rPh>
    <rPh sb="564" eb="566">
      <t>イワクニ</t>
    </rPh>
    <rPh sb="566" eb="569">
      <t>エイ</t>
    </rPh>
    <rPh sb="570" eb="572">
      <t>トウゴウ</t>
    </rPh>
    <rPh sb="579" eb="580">
      <t>クレ</t>
    </rPh>
    <rPh sb="580" eb="583">
      <t>エイギョウショ</t>
    </rPh>
    <rPh sb="588" eb="589">
      <t>ネン</t>
    </rPh>
    <rPh sb="590" eb="591">
      <t>ガツ</t>
    </rPh>
    <rPh sb="591" eb="593">
      <t>ヒロシマ</t>
    </rPh>
    <rPh sb="593" eb="595">
      <t>ホンシャ</t>
    </rPh>
    <rPh sb="596" eb="598">
      <t>トウゴウ</t>
    </rPh>
    <phoneticPr fontId="4"/>
  </si>
  <si>
    <t>◆１枚２０銭の配送料が必要です</t>
    <rPh sb="7" eb="8">
      <t>ハイ</t>
    </rPh>
    <phoneticPr fontId="2"/>
  </si>
  <si>
    <t>◆【※】マークの付いた販売所は郡部扱となり、1営業日搬入が早くなり、1枚30銭の配送料が必要です</t>
    <rPh sb="11" eb="13">
      <t>ハンバイ</t>
    </rPh>
    <rPh sb="13" eb="14">
      <t>ハンバイ</t>
    </rPh>
    <rPh sb="14" eb="15">
      <t>シモ</t>
    </rPh>
    <rPh sb="15" eb="17">
      <t>スガワ</t>
    </rPh>
    <rPh sb="18" eb="21">
      <t>ウサゴウ</t>
    </rPh>
    <rPh sb="23" eb="26">
      <t>エイギョウビ</t>
    </rPh>
    <rPh sb="26" eb="28">
      <t>ハンニュウ</t>
    </rPh>
    <rPh sb="29" eb="30">
      <t>ハヤ</t>
    </rPh>
    <rPh sb="35" eb="36">
      <t>マイ</t>
    </rPh>
    <rPh sb="38" eb="39">
      <t>セン</t>
    </rPh>
    <rPh sb="40" eb="42">
      <t>ハイソウ</t>
    </rPh>
    <rPh sb="42" eb="43">
      <t>リョウ</t>
    </rPh>
    <rPh sb="44" eb="46">
      <t>ヒツヨウハヤハンニュウヒ</t>
    </rPh>
    <phoneticPr fontId="4"/>
  </si>
  <si>
    <t>◆【※】マークのない販売所は1枚20銭の配送料が必要です</t>
    <rPh sb="10" eb="12">
      <t>ハンバイ</t>
    </rPh>
    <rPh sb="12" eb="13">
      <t>ハンバイ</t>
    </rPh>
    <rPh sb="13" eb="14">
      <t>シモ</t>
    </rPh>
    <rPh sb="15" eb="16">
      <t>マイ</t>
    </rPh>
    <rPh sb="18" eb="19">
      <t>セン</t>
    </rPh>
    <rPh sb="20" eb="22">
      <t>ハイソウ</t>
    </rPh>
    <rPh sb="22" eb="23">
      <t>リョウ</t>
    </rPh>
    <rPh sb="24" eb="26">
      <t>ヒツヨウハヤハンニュウヒ</t>
    </rPh>
    <phoneticPr fontId="4"/>
  </si>
  <si>
    <t>◆１枚２０銭の配送料が必要です</t>
    <phoneticPr fontId="2"/>
  </si>
  <si>
    <t>◆【◎】・【※】マークの付いた販売所は郡部扱となり、1枚30銭の配送料が必要で、【※】マークの付いた販売所は郡部扱となり、1営業日搬入が早くなります</t>
    <rPh sb="15" eb="17">
      <t>ハンバイ</t>
    </rPh>
    <rPh sb="17" eb="18">
      <t>ハンバイ</t>
    </rPh>
    <rPh sb="18" eb="19">
      <t>シモ</t>
    </rPh>
    <rPh sb="19" eb="21">
      <t>スガワ</t>
    </rPh>
    <rPh sb="22" eb="25">
      <t>ウサゴウ</t>
    </rPh>
    <rPh sb="27" eb="28">
      <t>マイ</t>
    </rPh>
    <rPh sb="30" eb="31">
      <t>セン</t>
    </rPh>
    <rPh sb="32" eb="34">
      <t>ハイソウ</t>
    </rPh>
    <rPh sb="34" eb="35">
      <t>リョウ</t>
    </rPh>
    <rPh sb="36" eb="38">
      <t>ヒツヨウハヤハンニュウヒ</t>
    </rPh>
    <phoneticPr fontId="4"/>
  </si>
  <si>
    <r>
      <t>東広島市</t>
    </r>
    <r>
      <rPr>
        <sz val="8"/>
        <color indexed="8"/>
        <rFont val="Agency FB"/>
        <family val="2"/>
      </rPr>
      <t>(5700)</t>
    </r>
    <phoneticPr fontId="4"/>
  </si>
  <si>
    <t>◆【◎】マークの付いた販売所は1枚30銭の配送料が必要です</t>
    <rPh sb="11" eb="13">
      <t>ハンバイ</t>
    </rPh>
    <rPh sb="13" eb="14">
      <t>ハンバイ</t>
    </rPh>
    <rPh sb="14" eb="15">
      <t>シモ</t>
    </rPh>
    <rPh sb="16" eb="17">
      <t>マイ</t>
    </rPh>
    <rPh sb="19" eb="20">
      <t>セン</t>
    </rPh>
    <rPh sb="21" eb="23">
      <t>ハイソウ</t>
    </rPh>
    <rPh sb="23" eb="24">
      <t>リョウ</t>
    </rPh>
    <rPh sb="25" eb="27">
      <t>ヒツヨウハヤハンニュウヒ</t>
    </rPh>
    <phoneticPr fontId="4"/>
  </si>
  <si>
    <t>◆【◎】マークのない販売所は1枚20銭の配送料が必要です</t>
    <rPh sb="10" eb="12">
      <t>ハンバイ</t>
    </rPh>
    <rPh sb="12" eb="13">
      <t>ハンバイ</t>
    </rPh>
    <rPh sb="13" eb="14">
      <t>シモ</t>
    </rPh>
    <rPh sb="15" eb="16">
      <t>マイ</t>
    </rPh>
    <rPh sb="18" eb="19">
      <t>セン</t>
    </rPh>
    <rPh sb="20" eb="22">
      <t>ハイソウ</t>
    </rPh>
    <rPh sb="22" eb="23">
      <t>リョウ</t>
    </rPh>
    <rPh sb="24" eb="26">
      <t>ヒツヨウハヤハンニュウヒ</t>
    </rPh>
    <phoneticPr fontId="4"/>
  </si>
  <si>
    <t>中区計</t>
    <rPh sb="0" eb="2">
      <t>ナカク</t>
    </rPh>
    <rPh sb="2" eb="3">
      <t>ケイ</t>
    </rPh>
    <phoneticPr fontId="4"/>
  </si>
  <si>
    <t>南区計</t>
    <rPh sb="0" eb="2">
      <t>ミナミク</t>
    </rPh>
    <rPh sb="2" eb="3">
      <t>ケイ</t>
    </rPh>
    <phoneticPr fontId="2"/>
  </si>
  <si>
    <t>東区・安芸郡計</t>
    <rPh sb="0" eb="1">
      <t>ヒガシ</t>
    </rPh>
    <rPh sb="1" eb="2">
      <t>ク</t>
    </rPh>
    <rPh sb="3" eb="6">
      <t>アキグン</t>
    </rPh>
    <rPh sb="6" eb="7">
      <t>ケイ</t>
    </rPh>
    <phoneticPr fontId="2"/>
  </si>
  <si>
    <t>安佐南区計</t>
    <rPh sb="0" eb="4">
      <t>アサミナミク</t>
    </rPh>
    <rPh sb="4" eb="5">
      <t>ケイ</t>
    </rPh>
    <phoneticPr fontId="2"/>
  </si>
  <si>
    <t>安佐北区計</t>
    <rPh sb="0" eb="4">
      <t>アサキタク</t>
    </rPh>
    <rPh sb="4" eb="5">
      <t>ケイ</t>
    </rPh>
    <phoneticPr fontId="2"/>
  </si>
  <si>
    <t>安芸地区計</t>
    <rPh sb="0" eb="2">
      <t>アキ</t>
    </rPh>
    <rPh sb="2" eb="4">
      <t>チク</t>
    </rPh>
    <rPh sb="4" eb="5">
      <t>ケイ</t>
    </rPh>
    <phoneticPr fontId="2"/>
  </si>
  <si>
    <t>西区計</t>
    <rPh sb="0" eb="2">
      <t>ニシク</t>
    </rPh>
    <rPh sb="2" eb="3">
      <t>ケイ</t>
    </rPh>
    <phoneticPr fontId="2"/>
  </si>
  <si>
    <t>佐伯区計</t>
    <rPh sb="0" eb="3">
      <t>サエキク</t>
    </rPh>
    <rPh sb="3" eb="4">
      <t>ケイ</t>
    </rPh>
    <phoneticPr fontId="2"/>
  </si>
  <si>
    <t>大竹市計</t>
    <rPh sb="0" eb="2">
      <t>オオタケ</t>
    </rPh>
    <rPh sb="2" eb="3">
      <t>シ</t>
    </rPh>
    <rPh sb="3" eb="4">
      <t>ケイ</t>
    </rPh>
    <phoneticPr fontId="2"/>
  </si>
  <si>
    <t>廿日市市計</t>
    <rPh sb="0" eb="4">
      <t>ハツカイチシ</t>
    </rPh>
    <rPh sb="4" eb="5">
      <t>ケイ</t>
    </rPh>
    <phoneticPr fontId="2"/>
  </si>
  <si>
    <t>納品予定日</t>
    <rPh sb="0" eb="5">
      <t>ノウヒンヨテイビ</t>
    </rPh>
    <phoneticPr fontId="4"/>
  </si>
  <si>
    <t>HEAD</t>
    <phoneticPr fontId="2"/>
  </si>
  <si>
    <t>BODY</t>
    <phoneticPr fontId="2"/>
  </si>
  <si>
    <t>中区・南区</t>
    <phoneticPr fontId="2"/>
  </si>
  <si>
    <t>東地区・安佐南区</t>
    <phoneticPr fontId="2"/>
  </si>
  <si>
    <t>西区・佐伯区</t>
    <phoneticPr fontId="2"/>
  </si>
  <si>
    <t>廿日市市・大竹市</t>
    <phoneticPr fontId="2"/>
  </si>
  <si>
    <t>販売店コード</t>
    <rPh sb="0" eb="3">
      <t>ハンバイテン</t>
    </rPh>
    <phoneticPr fontId="2"/>
  </si>
  <si>
    <t>販売店コード</t>
    <phoneticPr fontId="2"/>
  </si>
  <si>
    <t>341011010000</t>
  </si>
  <si>
    <t>341021010000</t>
  </si>
  <si>
    <t>341061010000</t>
  </si>
  <si>
    <t>341041020000</t>
  </si>
  <si>
    <t>341011020000</t>
  </si>
  <si>
    <t>341021020000</t>
  </si>
  <si>
    <t>341061020000</t>
  </si>
  <si>
    <t>341041040000</t>
  </si>
  <si>
    <t>341011050000</t>
  </si>
  <si>
    <t>341021040000</t>
  </si>
  <si>
    <t>341061040000</t>
  </si>
  <si>
    <t>341041050000</t>
  </si>
  <si>
    <t>341011070000</t>
  </si>
  <si>
    <t>341021070000</t>
  </si>
  <si>
    <t>341061050000</t>
  </si>
  <si>
    <t>341041080000</t>
  </si>
  <si>
    <t>341011080000</t>
  </si>
  <si>
    <t>341041090000</t>
  </si>
  <si>
    <t>341011090000</t>
  </si>
  <si>
    <t>341021080000</t>
  </si>
  <si>
    <t>341041100000</t>
  </si>
  <si>
    <t>341011100000</t>
  </si>
  <si>
    <t>343021010000</t>
  </si>
  <si>
    <t>341041110000</t>
  </si>
  <si>
    <t>343021030000</t>
  </si>
  <si>
    <t>341041140000</t>
  </si>
  <si>
    <t>341041120000</t>
  </si>
  <si>
    <t>341041130000</t>
  </si>
  <si>
    <t>341031030000</t>
  </si>
  <si>
    <t>341051010000</t>
  </si>
  <si>
    <t>341031040000</t>
  </si>
  <si>
    <t>341051020000</t>
  </si>
  <si>
    <t>341031070000</t>
  </si>
  <si>
    <t>341051170000</t>
  </si>
  <si>
    <t>341081080000</t>
  </si>
  <si>
    <t>341031080000</t>
  </si>
  <si>
    <t>341051030000</t>
  </si>
  <si>
    <t>341081010000</t>
  </si>
  <si>
    <t>341051040000</t>
  </si>
  <si>
    <t>341081020000</t>
  </si>
  <si>
    <t>341031090000</t>
  </si>
  <si>
    <t>341051050000</t>
  </si>
  <si>
    <t>341081050000</t>
  </si>
  <si>
    <t>341031100000</t>
  </si>
  <si>
    <t>341051060000</t>
  </si>
  <si>
    <t>341081060000</t>
  </si>
  <si>
    <t>341031120000</t>
  </si>
  <si>
    <t>341051070000</t>
  </si>
  <si>
    <t>341081070000</t>
  </si>
  <si>
    <t>341031130000</t>
  </si>
  <si>
    <t>341051090000</t>
  </si>
  <si>
    <t>343241010000</t>
  </si>
  <si>
    <t>341031110000</t>
  </si>
  <si>
    <t>341051100000</t>
  </si>
  <si>
    <t>341051110000</t>
  </si>
  <si>
    <t>341051130000</t>
  </si>
  <si>
    <t>341051140000</t>
  </si>
  <si>
    <t>341051150000</t>
  </si>
  <si>
    <t>折込数</t>
    <rPh sb="0" eb="3">
      <t>オリコミスウ</t>
    </rPh>
    <phoneticPr fontId="2"/>
  </si>
  <si>
    <t>安佐北区・安芸地区</t>
    <phoneticPr fontId="2"/>
  </si>
  <si>
    <t>341061140000</t>
  </si>
  <si>
    <t>341061150000</t>
  </si>
  <si>
    <t>341061170000</t>
  </si>
  <si>
    <t>341061060000</t>
  </si>
  <si>
    <t>341061070000</t>
  </si>
  <si>
    <t>341061080000</t>
  </si>
  <si>
    <t>341061090000</t>
  </si>
  <si>
    <t>341061100000</t>
  </si>
  <si>
    <t>341061110000</t>
  </si>
  <si>
    <t>341061130000</t>
  </si>
  <si>
    <t>341071010000</t>
  </si>
  <si>
    <t>341071020000</t>
  </si>
  <si>
    <t>341071050000</t>
  </si>
  <si>
    <t>341071030000</t>
  </si>
  <si>
    <t>341071040000</t>
  </si>
  <si>
    <t>343091010000</t>
  </si>
  <si>
    <t>343041020000</t>
  </si>
  <si>
    <t>343071010000</t>
  </si>
  <si>
    <t>342131010000</t>
  </si>
  <si>
    <t>342131020000</t>
  </si>
  <si>
    <t>342131030000</t>
  </si>
  <si>
    <t>342131040000</t>
  </si>
  <si>
    <t>342131050000</t>
  </si>
  <si>
    <t>343231020000</t>
  </si>
  <si>
    <t>343251020000</t>
  </si>
  <si>
    <t>343261010000</t>
  </si>
  <si>
    <t>342111010000</t>
  </si>
  <si>
    <t>中国新聞(C)</t>
    <phoneticPr fontId="2"/>
  </si>
  <si>
    <t>くるみる(K)　土曜発行</t>
    <phoneticPr fontId="2"/>
  </si>
  <si>
    <t>朝日新聞(A)</t>
    <phoneticPr fontId="2"/>
  </si>
  <si>
    <t>読売新聞(Y)</t>
    <phoneticPr fontId="2"/>
  </si>
  <si>
    <t>毎日新聞(M)</t>
    <phoneticPr fontId="2"/>
  </si>
  <si>
    <t>日経新聞(N)</t>
    <phoneticPr fontId="2"/>
  </si>
  <si>
    <t>341019010000</t>
  </si>
  <si>
    <t>341019020000</t>
  </si>
  <si>
    <t>341019050000</t>
  </si>
  <si>
    <t>341019070000</t>
  </si>
  <si>
    <t>341019080000</t>
  </si>
  <si>
    <t>341019090000</t>
  </si>
  <si>
    <t>341019100000</t>
  </si>
  <si>
    <t>341039030000</t>
  </si>
  <si>
    <t>341039040000</t>
  </si>
  <si>
    <t>341039070000</t>
  </si>
  <si>
    <t>341039080000</t>
  </si>
  <si>
    <t>341039090000</t>
  </si>
  <si>
    <t>341039100000</t>
  </si>
  <si>
    <t>341039120000</t>
  </si>
  <si>
    <t>341039130000</t>
  </si>
  <si>
    <t>341039110000</t>
  </si>
  <si>
    <t>341012350000</t>
  </si>
  <si>
    <t>341012370000</t>
  </si>
  <si>
    <t>341012380000</t>
  </si>
  <si>
    <t>341012390000</t>
  </si>
  <si>
    <t>341012400000</t>
  </si>
  <si>
    <t>341032040000</t>
  </si>
  <si>
    <t>341032430000</t>
  </si>
  <si>
    <t>341032440000</t>
  </si>
  <si>
    <t>341032470000</t>
  </si>
  <si>
    <t>341032480000</t>
  </si>
  <si>
    <t>341032490000</t>
  </si>
  <si>
    <t>341032500000</t>
  </si>
  <si>
    <t>341032530000</t>
  </si>
  <si>
    <t>341032510000</t>
  </si>
  <si>
    <t>341033110000</t>
  </si>
  <si>
    <t>341033070000</t>
  </si>
  <si>
    <t>341033100000</t>
  </si>
  <si>
    <t>341033090000</t>
  </si>
  <si>
    <t>341013050000</t>
  </si>
  <si>
    <t>341013100000</t>
  </si>
  <si>
    <t>341017060000</t>
    <phoneticPr fontId="2"/>
  </si>
  <si>
    <t>341037050000</t>
    <phoneticPr fontId="2"/>
  </si>
  <si>
    <t>341011010000</t>
    <phoneticPr fontId="2"/>
  </si>
  <si>
    <t>341021010000</t>
    <phoneticPr fontId="2"/>
  </si>
  <si>
    <t>341021040000</t>
    <phoneticPr fontId="2"/>
  </si>
  <si>
    <t>341021070000</t>
    <phoneticPr fontId="2"/>
  </si>
  <si>
    <t>341021080000</t>
    <phoneticPr fontId="2"/>
  </si>
  <si>
    <t>343021010000</t>
    <phoneticPr fontId="2"/>
  </si>
  <si>
    <t>343021030000</t>
    <phoneticPr fontId="2"/>
  </si>
  <si>
    <t>341071010000</t>
    <phoneticPr fontId="2"/>
  </si>
  <si>
    <t>341071020000</t>
    <phoneticPr fontId="2"/>
  </si>
  <si>
    <t>341071050000</t>
    <phoneticPr fontId="2"/>
  </si>
  <si>
    <t>341071030000</t>
    <phoneticPr fontId="2"/>
  </si>
  <si>
    <t>341071040000</t>
    <phoneticPr fontId="2"/>
  </si>
  <si>
    <t>343091010000</t>
    <phoneticPr fontId="2"/>
  </si>
  <si>
    <t>343041020000</t>
    <phoneticPr fontId="2"/>
  </si>
  <si>
    <t>343071010000</t>
    <phoneticPr fontId="2"/>
  </si>
  <si>
    <t>341029010000</t>
    <phoneticPr fontId="2"/>
  </si>
  <si>
    <t>341029020000</t>
    <phoneticPr fontId="2"/>
  </si>
  <si>
    <t>341029040000</t>
    <phoneticPr fontId="2"/>
  </si>
  <si>
    <t>341029070000</t>
    <phoneticPr fontId="2"/>
  </si>
  <si>
    <t>341029080000</t>
    <phoneticPr fontId="2"/>
  </si>
  <si>
    <t>343029010000</t>
    <phoneticPr fontId="2"/>
  </si>
  <si>
    <t>343029030000</t>
    <phoneticPr fontId="2"/>
  </si>
  <si>
    <t>341079010000</t>
    <phoneticPr fontId="2"/>
  </si>
  <si>
    <t>341079050000</t>
    <phoneticPr fontId="2"/>
  </si>
  <si>
    <t>341079030000</t>
    <phoneticPr fontId="2"/>
  </si>
  <si>
    <t>341079040000</t>
    <phoneticPr fontId="2"/>
  </si>
  <si>
    <t>343049020000</t>
    <phoneticPr fontId="2"/>
  </si>
  <si>
    <t>343079010000</t>
    <phoneticPr fontId="2"/>
  </si>
  <si>
    <t>341022010000</t>
    <phoneticPr fontId="2"/>
  </si>
  <si>
    <t>341022030000</t>
    <phoneticPr fontId="2"/>
  </si>
  <si>
    <t>341022060000</t>
    <phoneticPr fontId="2"/>
  </si>
  <si>
    <t>341022070000</t>
    <phoneticPr fontId="2"/>
  </si>
  <si>
    <t>343022010000</t>
    <phoneticPr fontId="2"/>
  </si>
  <si>
    <t>343022020000</t>
    <phoneticPr fontId="2"/>
  </si>
  <si>
    <t>341023010000</t>
    <phoneticPr fontId="2"/>
  </si>
  <si>
    <t>341023030000</t>
  </si>
  <si>
    <t>341023050000</t>
    <phoneticPr fontId="2"/>
  </si>
  <si>
    <t>343023010000</t>
    <phoneticPr fontId="2"/>
  </si>
  <si>
    <t>341073010000</t>
    <phoneticPr fontId="2"/>
  </si>
  <si>
    <t>341073030000</t>
    <phoneticPr fontId="2"/>
  </si>
  <si>
    <t>341073020000</t>
    <phoneticPr fontId="2"/>
  </si>
  <si>
    <t>343043010000</t>
    <phoneticPr fontId="2"/>
  </si>
  <si>
    <t>343073010000</t>
    <phoneticPr fontId="2"/>
  </si>
  <si>
    <t>341059010000</t>
  </si>
  <si>
    <t>341059020000</t>
  </si>
  <si>
    <t>341059170000</t>
  </si>
  <si>
    <t>341059030000</t>
  </si>
  <si>
    <t>341059040000</t>
  </si>
  <si>
    <t>341059050000</t>
  </si>
  <si>
    <t>341059060000</t>
  </si>
  <si>
    <t>341059070000</t>
  </si>
  <si>
    <t>341059090000</t>
  </si>
  <si>
    <t>341059100000</t>
  </si>
  <si>
    <t>341059130000</t>
  </si>
  <si>
    <t>341059140000</t>
  </si>
  <si>
    <t>341059150000</t>
  </si>
  <si>
    <t>341069010000</t>
  </si>
  <si>
    <t>341069020000</t>
  </si>
  <si>
    <t>341069060000</t>
  </si>
  <si>
    <t>341069070000</t>
  </si>
  <si>
    <t>341052510000</t>
  </si>
  <si>
    <t>341052520000</t>
  </si>
  <si>
    <t>341052570000</t>
  </si>
  <si>
    <t>341052560000</t>
  </si>
  <si>
    <t>341052670000</t>
  </si>
  <si>
    <t>341052650000</t>
  </si>
  <si>
    <t>341062310000</t>
  </si>
  <si>
    <t>341062320000</t>
  </si>
  <si>
    <t>341062340000</t>
  </si>
  <si>
    <t>341053010000</t>
    <phoneticPr fontId="2"/>
  </si>
  <si>
    <t>341053030000</t>
    <phoneticPr fontId="2"/>
  </si>
  <si>
    <t>341053050000</t>
  </si>
  <si>
    <t>341053070000</t>
  </si>
  <si>
    <t>341063010000</t>
  </si>
  <si>
    <t>341063020000</t>
  </si>
  <si>
    <t>341063030000</t>
    <phoneticPr fontId="2"/>
  </si>
  <si>
    <t>341063040000</t>
    <phoneticPr fontId="2"/>
  </si>
  <si>
    <r>
      <t>廿日市佐伯</t>
    </r>
    <r>
      <rPr>
        <sz val="8"/>
        <color indexed="8"/>
        <rFont val="ＭＳ Ｐゴシック"/>
        <family val="3"/>
        <charset val="128"/>
      </rPr>
      <t>【◎】</t>
    </r>
    <rPh sb="0" eb="3">
      <t>ハツカイチ</t>
    </rPh>
    <rPh sb="3" eb="5">
      <t>サエキ</t>
    </rPh>
    <phoneticPr fontId="4"/>
  </si>
  <si>
    <r>
      <t>吉和</t>
    </r>
    <r>
      <rPr>
        <sz val="8"/>
        <color indexed="8"/>
        <rFont val="ＭＳ Ｐゴシック"/>
        <family val="3"/>
        <charset val="128"/>
      </rPr>
      <t xml:space="preserve"> 【※】</t>
    </r>
    <phoneticPr fontId="4"/>
  </si>
  <si>
    <t xml:space="preserve">祇園山本 </t>
    <phoneticPr fontId="4"/>
  </si>
  <si>
    <t xml:space="preserve">祇園西 </t>
    <phoneticPr fontId="4"/>
  </si>
  <si>
    <t xml:space="preserve">祇園東 </t>
    <phoneticPr fontId="2"/>
  </si>
  <si>
    <t xml:space="preserve">沼田北 </t>
    <phoneticPr fontId="2"/>
  </si>
  <si>
    <t xml:space="preserve">三田 </t>
    <phoneticPr fontId="4"/>
  </si>
  <si>
    <t xml:space="preserve">己斐上 </t>
    <phoneticPr fontId="4"/>
  </si>
  <si>
    <t xml:space="preserve">廿日市南 </t>
    <phoneticPr fontId="4"/>
  </si>
  <si>
    <t xml:space="preserve">可部中央 </t>
    <phoneticPr fontId="4"/>
  </si>
  <si>
    <t xml:space="preserve">庚午南 </t>
    <phoneticPr fontId="4"/>
  </si>
  <si>
    <t xml:space="preserve">あさひが丘 </t>
    <phoneticPr fontId="4"/>
  </si>
  <si>
    <t xml:space="preserve">五日市中央 </t>
    <phoneticPr fontId="4"/>
  </si>
  <si>
    <t xml:space="preserve">矢野西 </t>
    <phoneticPr fontId="2"/>
  </si>
  <si>
    <t>341049020000</t>
  </si>
  <si>
    <t>341042010000</t>
  </si>
  <si>
    <t>341043010000</t>
  </si>
  <si>
    <t>341049040000</t>
  </si>
  <si>
    <t>341042540000</t>
  </si>
  <si>
    <t>341049050000</t>
  </si>
  <si>
    <t>341042350000</t>
  </si>
  <si>
    <t>341047090000</t>
    <phoneticPr fontId="2"/>
  </si>
  <si>
    <t>341049080000</t>
  </si>
  <si>
    <t>341042030000</t>
  </si>
  <si>
    <t>341049090000</t>
  </si>
  <si>
    <t>341042080000</t>
  </si>
  <si>
    <t>341049100000</t>
  </si>
  <si>
    <t>341049110000</t>
  </si>
  <si>
    <t>341043060000</t>
  </si>
  <si>
    <t>341049140000</t>
  </si>
  <si>
    <t>341049120000</t>
  </si>
  <si>
    <t>341042060000</t>
  </si>
  <si>
    <t>341049130000</t>
  </si>
  <si>
    <t>341042070000</t>
  </si>
  <si>
    <t>341043070000</t>
  </si>
  <si>
    <t>341089080000</t>
  </si>
  <si>
    <t>341083010000</t>
    <phoneticPr fontId="2"/>
  </si>
  <si>
    <t>341089010000</t>
  </si>
  <si>
    <t>341089020000</t>
  </si>
  <si>
    <t>341089050000</t>
  </si>
  <si>
    <t>341089060000</t>
  </si>
  <si>
    <t>341082050000</t>
  </si>
  <si>
    <t>341089070000</t>
  </si>
  <si>
    <t>342139010000</t>
  </si>
  <si>
    <t>342133010000</t>
    <phoneticPr fontId="2"/>
  </si>
  <si>
    <t>342139020000</t>
  </si>
  <si>
    <t>342139030000</t>
  </si>
  <si>
    <t>342133020000</t>
  </si>
  <si>
    <t>342139040000</t>
  </si>
  <si>
    <t>342133030000</t>
  </si>
  <si>
    <t>342139050000</t>
  </si>
  <si>
    <t>343231020000</t>
    <phoneticPr fontId="2"/>
  </si>
  <si>
    <t>343239020000</t>
  </si>
  <si>
    <t>342111010000</t>
    <phoneticPr fontId="2"/>
  </si>
  <si>
    <t>342119010000</t>
    <phoneticPr fontId="2"/>
  </si>
  <si>
    <t>342113010000</t>
    <phoneticPr fontId="2"/>
  </si>
  <si>
    <t>352081010000</t>
  </si>
  <si>
    <t>352083010000</t>
  </si>
  <si>
    <t>352081020000</t>
  </si>
  <si>
    <t>352083020000</t>
  </si>
  <si>
    <t>352083030000</t>
  </si>
  <si>
    <t>352081040000</t>
  </si>
  <si>
    <t>352083070000</t>
  </si>
  <si>
    <t>352081050000</t>
  </si>
  <si>
    <t>352083050000</t>
  </si>
  <si>
    <t>352081060000</t>
  </si>
  <si>
    <t>352083080000</t>
  </si>
  <si>
    <t>353201010000</t>
  </si>
  <si>
    <t>353203010000</t>
  </si>
  <si>
    <t>352081080000</t>
  </si>
  <si>
    <t>353201100000</t>
  </si>
  <si>
    <t>352081090000</t>
  </si>
  <si>
    <t>352081100000</t>
  </si>
  <si>
    <t>353201040000</t>
  </si>
  <si>
    <t>353203020000</t>
  </si>
  <si>
    <t>353201050000</t>
  </si>
  <si>
    <t>353203030000</t>
  </si>
  <si>
    <t>353203040000</t>
  </si>
  <si>
    <t>353201090000</t>
  </si>
  <si>
    <t>353201160000</t>
  </si>
  <si>
    <t>353201120000</t>
  </si>
  <si>
    <t>353201130000</t>
  </si>
  <si>
    <t>353201140000</t>
  </si>
  <si>
    <t>353201150000</t>
  </si>
  <si>
    <t>325041020010</t>
    <phoneticPr fontId="2"/>
  </si>
  <si>
    <t>325043010010</t>
    <phoneticPr fontId="2"/>
  </si>
  <si>
    <t>325049010010</t>
    <phoneticPr fontId="2"/>
  </si>
  <si>
    <t>325031010010</t>
    <phoneticPr fontId="2"/>
  </si>
  <si>
    <t>日経新聞(中国系)</t>
    <rPh sb="0" eb="2">
      <t>ニッケイ</t>
    </rPh>
    <rPh sb="5" eb="8">
      <t>チュウゴクケイ</t>
    </rPh>
    <phoneticPr fontId="2"/>
  </si>
  <si>
    <t>日経新聞(朝日系)</t>
    <rPh sb="5" eb="7">
      <t>アサヒ</t>
    </rPh>
    <phoneticPr fontId="2"/>
  </si>
  <si>
    <t>342021010000</t>
  </si>
  <si>
    <t>342023020000</t>
  </si>
  <si>
    <t>342023030000</t>
  </si>
  <si>
    <t>342021040000</t>
  </si>
  <si>
    <t>342023050000</t>
  </si>
  <si>
    <t>342021070000</t>
  </si>
  <si>
    <t>342023070000</t>
  </si>
  <si>
    <t>342023080000</t>
  </si>
  <si>
    <t>343111010000</t>
  </si>
  <si>
    <t>343113010000</t>
  </si>
  <si>
    <t>343122010300</t>
  </si>
  <si>
    <t>342021090000</t>
  </si>
  <si>
    <t>342022090000</t>
  </si>
  <si>
    <t>342023090000</t>
  </si>
  <si>
    <t>342022150000</t>
  </si>
  <si>
    <t>342021120000</t>
  </si>
  <si>
    <t>342022100000</t>
  </si>
  <si>
    <t>342023100000</t>
  </si>
  <si>
    <t>342021130000</t>
  </si>
  <si>
    <t>342023110000</t>
  </si>
  <si>
    <t>342021140000</t>
  </si>
  <si>
    <t>342023120000</t>
  </si>
  <si>
    <t>344241010000</t>
  </si>
  <si>
    <t>344242010000</t>
  </si>
  <si>
    <t>344243010000</t>
  </si>
  <si>
    <t>342021160000</t>
  </si>
  <si>
    <t>342023130000</t>
  </si>
  <si>
    <t>342023140000</t>
  </si>
  <si>
    <t>342022130000</t>
  </si>
  <si>
    <t>342023150000</t>
  </si>
  <si>
    <t>342022140000</t>
  </si>
  <si>
    <t>342023160000</t>
  </si>
  <si>
    <t>343131040000</t>
  </si>
  <si>
    <t>343141040000</t>
  </si>
  <si>
    <t>343141030000</t>
  </si>
  <si>
    <t>343141010000</t>
  </si>
  <si>
    <t>344261010000</t>
  </si>
  <si>
    <t>344263020000</t>
  </si>
  <si>
    <t>344261020000</t>
  </si>
  <si>
    <t>344263010000</t>
  </si>
  <si>
    <t>産経新聞(S)</t>
    <phoneticPr fontId="2"/>
  </si>
  <si>
    <t>343291010080</t>
  </si>
  <si>
    <t>343291020080</t>
  </si>
  <si>
    <t>343291030080</t>
  </si>
  <si>
    <t>343291040080</t>
  </si>
  <si>
    <t>343281010080</t>
  </si>
  <si>
    <t>343281030080</t>
  </si>
  <si>
    <t>343301020080</t>
  </si>
  <si>
    <t>343301040080</t>
  </si>
  <si>
    <t>343101010080</t>
  </si>
  <si>
    <t>343103010080</t>
    <phoneticPr fontId="2"/>
  </si>
  <si>
    <t>343101030080</t>
  </si>
  <si>
    <t>342121010000</t>
  </si>
  <si>
    <t>342123010000</t>
  </si>
  <si>
    <t>342121020000</t>
  </si>
  <si>
    <t>342121030000</t>
  </si>
  <si>
    <t>342121040000</t>
  </si>
  <si>
    <t>342123020000</t>
  </si>
  <si>
    <t>342121050000</t>
  </si>
  <si>
    <t>342121060000</t>
  </si>
  <si>
    <t>342121100000</t>
  </si>
  <si>
    <t>342123030000</t>
  </si>
  <si>
    <t>342121080000</t>
  </si>
  <si>
    <t>342123040000</t>
  </si>
  <si>
    <t>342121090000</t>
  </si>
  <si>
    <t>342123050000</t>
  </si>
  <si>
    <t>344021020000</t>
  </si>
  <si>
    <t>344023010000</t>
  </si>
  <si>
    <t>344051010000</t>
  </si>
  <si>
    <t>344061010000</t>
  </si>
  <si>
    <t>344081010000</t>
  </si>
  <si>
    <t>344081020000</t>
  </si>
  <si>
    <t>344221010000</t>
    <phoneticPr fontId="2"/>
  </si>
  <si>
    <t>344223010000</t>
    <phoneticPr fontId="2"/>
  </si>
  <si>
    <t>342031010000</t>
  </si>
  <si>
    <t>342033010000</t>
  </si>
  <si>
    <t>342031020000</t>
  </si>
  <si>
    <t>342033020000</t>
  </si>
  <si>
    <t>342031040000</t>
  </si>
  <si>
    <t>342032030000</t>
    <phoneticPr fontId="2"/>
  </si>
  <si>
    <t>342033040000</t>
  </si>
  <si>
    <t>344231010000</t>
  </si>
  <si>
    <t>344231020000</t>
  </si>
  <si>
    <t>344233010000</t>
  </si>
  <si>
    <t>344231030000</t>
  </si>
  <si>
    <t>344271010000</t>
    <phoneticPr fontId="2"/>
  </si>
  <si>
    <t>343671010000</t>
  </si>
  <si>
    <t>343661010000</t>
  </si>
  <si>
    <t>343661020000</t>
  </si>
  <si>
    <t>343661030000</t>
  </si>
  <si>
    <t>343661040000</t>
  </si>
  <si>
    <t>343651020000</t>
  </si>
  <si>
    <t>343651010000</t>
  </si>
  <si>
    <t>343641010000</t>
  </si>
  <si>
    <t>343641020000</t>
  </si>
  <si>
    <t>343611010000</t>
  </si>
  <si>
    <t>343613010000</t>
  </si>
  <si>
    <t>343631010000</t>
  </si>
  <si>
    <t>343821010000</t>
  </si>
  <si>
    <t>343821020000</t>
  </si>
  <si>
    <t>343811010000</t>
  </si>
  <si>
    <t>343811020000</t>
  </si>
  <si>
    <t>343813010000</t>
    <phoneticPr fontId="2"/>
  </si>
  <si>
    <t>343811030000</t>
  </si>
  <si>
    <t>343861010000</t>
  </si>
  <si>
    <t>343851020000</t>
  </si>
  <si>
    <t>343841020000</t>
  </si>
  <si>
    <t>343841030000</t>
  </si>
  <si>
    <t>343841040000</t>
  </si>
  <si>
    <t>343831010000</t>
  </si>
  <si>
    <t>343831020000</t>
  </si>
  <si>
    <t>343831030000</t>
  </si>
  <si>
    <t>320001040000</t>
  </si>
  <si>
    <t>320001050000</t>
  </si>
  <si>
    <t>320001060000</t>
  </si>
  <si>
    <t>320003020000</t>
    <phoneticPr fontId="2"/>
  </si>
  <si>
    <t>320001070000</t>
  </si>
  <si>
    <t>320001080000</t>
  </si>
  <si>
    <t>320001090000</t>
  </si>
  <si>
    <t>320001010000</t>
  </si>
  <si>
    <t>320001030000</t>
  </si>
  <si>
    <t>320001100000</t>
  </si>
  <si>
    <t>320001110000</t>
  </si>
  <si>
    <t>320001120000</t>
  </si>
  <si>
    <t>342091010000</t>
  </si>
  <si>
    <t>342093040000</t>
  </si>
  <si>
    <t>342091020000</t>
  </si>
  <si>
    <t>342093050000</t>
  </si>
  <si>
    <t>342091030000</t>
  </si>
  <si>
    <t>342093060000</t>
  </si>
  <si>
    <t>342091040000</t>
  </si>
  <si>
    <t>342091060000</t>
  </si>
  <si>
    <t>342091070000</t>
  </si>
  <si>
    <t>345861010000</t>
  </si>
  <si>
    <t>345861020000</t>
  </si>
  <si>
    <t>345831010000</t>
  </si>
  <si>
    <t>345821010000</t>
  </si>
  <si>
    <t>345823010000</t>
  </si>
  <si>
    <t>345811010000</t>
  </si>
  <si>
    <t>345851010000</t>
  </si>
  <si>
    <t>345853010000</t>
  </si>
  <si>
    <t>345841010000</t>
  </si>
  <si>
    <t>345843010000</t>
  </si>
  <si>
    <t>342101010000</t>
  </si>
  <si>
    <t>342103010000</t>
    <phoneticPr fontId="2"/>
  </si>
  <si>
    <t>345621010000</t>
  </si>
  <si>
    <t>342101020000</t>
  </si>
  <si>
    <t>342101030000</t>
  </si>
  <si>
    <t>342101040000</t>
  </si>
  <si>
    <t>346031010000</t>
  </si>
  <si>
    <t>346031020000</t>
  </si>
  <si>
    <t>346051010000</t>
  </si>
  <si>
    <t>346053010000</t>
    <phoneticPr fontId="2"/>
  </si>
  <si>
    <t>346041010000</t>
  </si>
  <si>
    <t>346011010000</t>
  </si>
  <si>
    <t>346013010000</t>
    <phoneticPr fontId="2"/>
  </si>
  <si>
    <t>346021010000</t>
  </si>
  <si>
    <t>346021020000</t>
  </si>
  <si>
    <t>346021030000</t>
  </si>
  <si>
    <t>346023010000</t>
    <phoneticPr fontId="2"/>
  </si>
  <si>
    <t>346026010000</t>
    <phoneticPr fontId="2"/>
  </si>
  <si>
    <t>342041040000</t>
  </si>
  <si>
    <t>342043030000</t>
  </si>
  <si>
    <t>342045010000</t>
    <phoneticPr fontId="2"/>
  </si>
  <si>
    <t>342041020000</t>
  </si>
  <si>
    <t>342041030000</t>
  </si>
  <si>
    <t>342043040000</t>
  </si>
  <si>
    <t>342041100000</t>
  </si>
  <si>
    <t>342043050000</t>
  </si>
  <si>
    <t>342041110000</t>
  </si>
  <si>
    <t>342043070000</t>
  </si>
  <si>
    <t>342041050000</t>
  </si>
  <si>
    <t>342041080000</t>
  </si>
  <si>
    <t>342043080000</t>
  </si>
  <si>
    <t>344211010000</t>
  </si>
  <si>
    <t>344213010000</t>
  </si>
  <si>
    <t>344421010000</t>
  </si>
  <si>
    <t>344071010000</t>
  </si>
  <si>
    <t>344071020000</t>
  </si>
  <si>
    <t>344611010000</t>
  </si>
  <si>
    <t>344631010000</t>
  </si>
  <si>
    <t>342051010000</t>
  </si>
  <si>
    <t>342052010000</t>
  </si>
  <si>
    <t>342053010000</t>
  </si>
  <si>
    <t>342054010000</t>
    <phoneticPr fontId="2"/>
  </si>
  <si>
    <t>342051020000</t>
  </si>
  <si>
    <t>342052060000</t>
  </si>
  <si>
    <t>342053060000</t>
  </si>
  <si>
    <t>342053020000</t>
  </si>
  <si>
    <t>342051030000</t>
  </si>
  <si>
    <t>342053030000</t>
  </si>
  <si>
    <t>342051050000</t>
  </si>
  <si>
    <t>342053040000</t>
  </si>
  <si>
    <t>344441010000</t>
  </si>
  <si>
    <t>342053050000</t>
  </si>
  <si>
    <t>344411010000</t>
  </si>
  <si>
    <t>344411020000</t>
  </si>
  <si>
    <t>344412010000</t>
  </si>
  <si>
    <t>342053080000</t>
  </si>
  <si>
    <t>342051070000</t>
  </si>
  <si>
    <t>342053070000</t>
  </si>
  <si>
    <t>342061010000</t>
  </si>
  <si>
    <t>342063010000</t>
  </si>
  <si>
    <t>342063050000</t>
  </si>
  <si>
    <t>342064030000</t>
    <phoneticPr fontId="2"/>
  </si>
  <si>
    <t>342061040000</t>
  </si>
  <si>
    <t>342063030000</t>
  </si>
  <si>
    <t>342061070000</t>
  </si>
  <si>
    <t>342061080000</t>
  </si>
  <si>
    <t>344301010000</t>
  </si>
  <si>
    <t>344303010000</t>
  </si>
  <si>
    <t>344301020000</t>
  </si>
  <si>
    <t>344302010000</t>
    <phoneticPr fontId="2"/>
  </si>
  <si>
    <t>380001010000</t>
  </si>
  <si>
    <t>380003010000</t>
    <phoneticPr fontId="2"/>
  </si>
  <si>
    <t>380008010000</t>
    <phoneticPr fontId="2"/>
  </si>
  <si>
    <t>380002010000</t>
  </si>
  <si>
    <t>380002020000</t>
  </si>
  <si>
    <t>380001020000</t>
  </si>
  <si>
    <t>山陽新聞(U)</t>
    <phoneticPr fontId="2"/>
  </si>
  <si>
    <t>345421010000</t>
  </si>
  <si>
    <t>345413010000</t>
  </si>
  <si>
    <t>345411010000</t>
  </si>
  <si>
    <t>345413020000</t>
  </si>
  <si>
    <t>345416020000</t>
  </si>
  <si>
    <t>345441010000</t>
  </si>
  <si>
    <t>345443010000</t>
  </si>
  <si>
    <t>345416030000</t>
  </si>
  <si>
    <t>345441020000</t>
  </si>
  <si>
    <t>345443020000</t>
  </si>
  <si>
    <t>345416040000</t>
  </si>
  <si>
    <t>330001090000</t>
  </si>
  <si>
    <t>330003070000</t>
  </si>
  <si>
    <t>330006190000</t>
  </si>
  <si>
    <t>330006180000</t>
  </si>
  <si>
    <t>330006170000</t>
  </si>
  <si>
    <t>330001070000</t>
  </si>
  <si>
    <t>330003050000</t>
  </si>
  <si>
    <t>330007040000</t>
  </si>
  <si>
    <t>330006130000</t>
  </si>
  <si>
    <t>330006160000</t>
  </si>
  <si>
    <t>330003060000</t>
  </si>
  <si>
    <t>330007050000</t>
  </si>
  <si>
    <t>330006140000</t>
  </si>
  <si>
    <t>330006200000</t>
  </si>
  <si>
    <t>330006290000</t>
  </si>
  <si>
    <t>330006280000</t>
  </si>
  <si>
    <t>330001030000</t>
  </si>
  <si>
    <t>330003190000</t>
  </si>
  <si>
    <t>330007120000</t>
  </si>
  <si>
    <t>330006050000</t>
  </si>
  <si>
    <t>330001020000</t>
  </si>
  <si>
    <t>330003030000</t>
  </si>
  <si>
    <t>330004010000</t>
    <phoneticPr fontId="2"/>
  </si>
  <si>
    <t>330007020000</t>
  </si>
  <si>
    <t>330006310000</t>
  </si>
  <si>
    <t>330006070000</t>
  </si>
  <si>
    <t>330003040000</t>
  </si>
  <si>
    <t>330006120000</t>
  </si>
  <si>
    <t>330006080000</t>
  </si>
  <si>
    <t>330006090000</t>
  </si>
  <si>
    <t>330006100000</t>
  </si>
  <si>
    <t>330006110000</t>
  </si>
  <si>
    <t>342071010000</t>
  </si>
  <si>
    <t>342072010000</t>
  </si>
  <si>
    <t>342073010000</t>
  </si>
  <si>
    <t>342074010000</t>
  </si>
  <si>
    <t>342075010000</t>
  </si>
  <si>
    <t>342076010000</t>
  </si>
  <si>
    <t>342072020000</t>
  </si>
  <si>
    <t>342073030000</t>
  </si>
  <si>
    <t>342073220000</t>
  </si>
  <si>
    <t>342071240000</t>
  </si>
  <si>
    <t>342072030000</t>
  </si>
  <si>
    <t>342073230000</t>
  </si>
  <si>
    <t>342074020000</t>
  </si>
  <si>
    <t>342075020000</t>
  </si>
  <si>
    <t>342071040000</t>
  </si>
  <si>
    <t>342073040000</t>
  </si>
  <si>
    <t>342076020000</t>
  </si>
  <si>
    <t>342071050000</t>
  </si>
  <si>
    <t>342072040000</t>
  </si>
  <si>
    <t>342073050000</t>
  </si>
  <si>
    <t>342076030000</t>
  </si>
  <si>
    <t>342073060000</t>
  </si>
  <si>
    <t>342074040000</t>
  </si>
  <si>
    <t>342072050000</t>
  </si>
  <si>
    <t>342073070000</t>
  </si>
  <si>
    <t>342075030000</t>
  </si>
  <si>
    <t>342076050000</t>
  </si>
  <si>
    <t>342073210000</t>
  </si>
  <si>
    <t>342071090000</t>
  </si>
  <si>
    <t>342072060000</t>
  </si>
  <si>
    <t>342073080000</t>
  </si>
  <si>
    <t>342071100000</t>
  </si>
  <si>
    <t>342073100000</t>
  </si>
  <si>
    <t>342076060000</t>
  </si>
  <si>
    <t>342071120000</t>
  </si>
  <si>
    <t>342072070000</t>
  </si>
  <si>
    <t>342073090000</t>
  </si>
  <si>
    <t>342076070000</t>
  </si>
  <si>
    <t>342076080000</t>
  </si>
  <si>
    <t>342071130000</t>
  </si>
  <si>
    <t>342073120000</t>
  </si>
  <si>
    <t>342071140000</t>
  </si>
  <si>
    <t>342073130000</t>
  </si>
  <si>
    <t>342071150000</t>
  </si>
  <si>
    <t>342073140000</t>
  </si>
  <si>
    <t>342076110000</t>
  </si>
  <si>
    <t>342071160000</t>
  </si>
  <si>
    <t>342073150000</t>
  </si>
  <si>
    <t>342071180000</t>
  </si>
  <si>
    <t>342073160000</t>
  </si>
  <si>
    <t>342074120000</t>
  </si>
  <si>
    <t>342076130000</t>
  </si>
  <si>
    <t>342071190000</t>
  </si>
  <si>
    <t>342073170000</t>
  </si>
  <si>
    <t>342074130000</t>
  </si>
  <si>
    <t>342076140000</t>
  </si>
  <si>
    <t>344821010000</t>
  </si>
  <si>
    <t>344823010000</t>
  </si>
  <si>
    <t>344811010000</t>
  </si>
  <si>
    <t>344813010000</t>
  </si>
  <si>
    <t>342071200000</t>
  </si>
  <si>
    <t>342073180000</t>
  </si>
  <si>
    <t>342077230000</t>
  </si>
  <si>
    <t>345013030000</t>
  </si>
  <si>
    <t>345011010000</t>
  </si>
  <si>
    <t>345012010000</t>
  </si>
  <si>
    <t>345013010000</t>
  </si>
  <si>
    <t>342076160000</t>
  </si>
  <si>
    <t>345011020000</t>
  </si>
  <si>
    <t>345013020000</t>
  </si>
  <si>
    <t>345016010000</t>
  </si>
  <si>
    <t>342071220000</t>
  </si>
  <si>
    <t>342071210000</t>
  </si>
  <si>
    <t>342072160000</t>
  </si>
  <si>
    <t>342073190000</t>
  </si>
  <si>
    <t>342076150000</t>
  </si>
  <si>
    <t>342071230000</t>
  </si>
  <si>
    <t>342072180000</t>
  </si>
  <si>
    <t>345241010000</t>
  </si>
  <si>
    <t>345242010000</t>
  </si>
  <si>
    <t>345243010000</t>
  </si>
  <si>
    <t>345246010000</t>
  </si>
  <si>
    <t>342081010000</t>
  </si>
  <si>
    <t>342083010000</t>
  </si>
  <si>
    <t>345246020000</t>
  </si>
  <si>
    <t>342081020000</t>
  </si>
  <si>
    <t>345611010000</t>
  </si>
  <si>
    <t>345633010000</t>
  </si>
  <si>
    <t>342062010000</t>
    <phoneticPr fontId="2"/>
  </si>
  <si>
    <t xml:space="preserve">五日市南 </t>
  </si>
  <si>
    <t>広島市安佐南区・安佐北区</t>
    <rPh sb="8" eb="12">
      <t>アサキタク</t>
    </rPh>
    <phoneticPr fontId="2"/>
  </si>
  <si>
    <t>山県郡・安芸高田市</t>
    <phoneticPr fontId="2"/>
  </si>
  <si>
    <t>東広島市・竹原市</t>
    <phoneticPr fontId="4"/>
  </si>
  <si>
    <t>島根県</t>
    <rPh sb="0" eb="3">
      <t>シマネケン</t>
    </rPh>
    <phoneticPr fontId="2"/>
  </si>
  <si>
    <t>三次市・庄原市</t>
    <phoneticPr fontId="2"/>
  </si>
  <si>
    <t>段原</t>
    <phoneticPr fontId="2"/>
  </si>
  <si>
    <t>備考</t>
    <rPh sb="0" eb="2">
      <t>ビコウ</t>
    </rPh>
    <phoneticPr fontId="4"/>
  </si>
  <si>
    <r>
      <t>焼山</t>
    </r>
    <r>
      <rPr>
        <sz val="8"/>
        <color indexed="8"/>
        <rFont val="Agency FB"/>
        <family val="2"/>
      </rPr>
      <t>(SN)</t>
    </r>
    <phoneticPr fontId="4"/>
  </si>
  <si>
    <t>◆焼山は各新聞とも安芸区矢野町寺屋敷地区を含みます</t>
    <phoneticPr fontId="4"/>
  </si>
  <si>
    <r>
      <t>福永</t>
    </r>
    <r>
      <rPr>
        <sz val="8"/>
        <color indexed="8"/>
        <rFont val="Agency FB"/>
        <family val="2"/>
      </rPr>
      <t>(</t>
    </r>
    <r>
      <rPr>
        <sz val="8"/>
        <color indexed="8"/>
        <rFont val="ＭＳ Ｐゴシック"/>
        <family val="3"/>
        <charset val="128"/>
      </rPr>
      <t>合</t>
    </r>
    <r>
      <rPr>
        <sz val="8"/>
        <color indexed="8"/>
        <rFont val="Agency FB"/>
        <family val="2"/>
      </rPr>
      <t>)</t>
    </r>
    <r>
      <rPr>
        <sz val="8"/>
        <color indexed="8"/>
        <rFont val="ＭＳ Ｐゴシック"/>
        <family val="3"/>
        <charset val="128"/>
      </rPr>
      <t>【◎】</t>
    </r>
    <rPh sb="3" eb="4">
      <t>ゴウ</t>
    </rPh>
    <phoneticPr fontId="3"/>
  </si>
  <si>
    <r>
      <t>油木</t>
    </r>
    <r>
      <rPr>
        <sz val="8"/>
        <color indexed="8"/>
        <rFont val="ＭＳ Ｐゴシック"/>
        <family val="3"/>
        <charset val="128"/>
      </rPr>
      <t>【◎】</t>
    </r>
    <rPh sb="0" eb="2">
      <t>ユキ</t>
    </rPh>
    <phoneticPr fontId="2"/>
  </si>
  <si>
    <t>焼山</t>
    <phoneticPr fontId="2"/>
  </si>
  <si>
    <r>
      <t>広北</t>
    </r>
    <r>
      <rPr>
        <sz val="8"/>
        <color indexed="8"/>
        <rFont val="Agency FB"/>
        <family val="2"/>
      </rPr>
      <t>(MN)</t>
    </r>
    <rPh sb="1" eb="2">
      <t>キタ</t>
    </rPh>
    <phoneticPr fontId="4"/>
  </si>
  <si>
    <r>
      <t>広南</t>
    </r>
    <r>
      <rPr>
        <sz val="8"/>
        <color indexed="8"/>
        <rFont val="Agency FB"/>
        <family val="2"/>
      </rPr>
      <t>(MN)</t>
    </r>
    <rPh sb="1" eb="2">
      <t>ミナミ</t>
    </rPh>
    <phoneticPr fontId="4"/>
  </si>
  <si>
    <r>
      <t>呉東</t>
    </r>
    <r>
      <rPr>
        <sz val="8"/>
        <color indexed="8"/>
        <rFont val="Agency FB"/>
        <family val="2"/>
      </rPr>
      <t>(MN)</t>
    </r>
    <phoneticPr fontId="4"/>
  </si>
  <si>
    <r>
      <rPr>
        <sz val="9.5"/>
        <color indexed="8"/>
        <rFont val="ＭＳ Ｐゴシック"/>
        <family val="3"/>
        <charset val="128"/>
      </rPr>
      <t>呉西</t>
    </r>
    <r>
      <rPr>
        <sz val="8"/>
        <color indexed="8"/>
        <rFont val="Agency FB"/>
        <family val="2"/>
      </rPr>
      <t>(MN)</t>
    </r>
    <rPh sb="0" eb="1">
      <t>クレ</t>
    </rPh>
    <rPh sb="1" eb="2">
      <t>ニシ</t>
    </rPh>
    <phoneticPr fontId="4"/>
  </si>
  <si>
    <r>
      <t>呉東</t>
    </r>
    <r>
      <rPr>
        <sz val="8"/>
        <color indexed="8"/>
        <rFont val="Agency FB"/>
        <family val="2"/>
      </rPr>
      <t>(MSN)</t>
    </r>
    <rPh sb="0" eb="1">
      <t>クレ</t>
    </rPh>
    <rPh sb="1" eb="2">
      <t>ヒガシ</t>
    </rPh>
    <phoneticPr fontId="4"/>
  </si>
  <si>
    <r>
      <t>広北</t>
    </r>
    <r>
      <rPr>
        <sz val="8"/>
        <color indexed="8"/>
        <rFont val="Agency FB"/>
        <family val="2"/>
      </rPr>
      <t>(MSN)</t>
    </r>
    <rPh sb="1" eb="2">
      <t>キタ</t>
    </rPh>
    <phoneticPr fontId="4"/>
  </si>
  <si>
    <r>
      <t>広南</t>
    </r>
    <r>
      <rPr>
        <sz val="8"/>
        <color indexed="8"/>
        <rFont val="Agency FB"/>
        <family val="2"/>
      </rPr>
      <t>(MSN)</t>
    </r>
    <rPh sb="1" eb="2">
      <t>ミナミ</t>
    </rPh>
    <phoneticPr fontId="4"/>
  </si>
  <si>
    <r>
      <rPr>
        <sz val="9.5"/>
        <color indexed="8"/>
        <rFont val="ＭＳ Ｐゴシック"/>
        <family val="3"/>
        <charset val="128"/>
      </rPr>
      <t>阿賀</t>
    </r>
    <r>
      <rPr>
        <sz val="8"/>
        <color indexed="8"/>
        <rFont val="Agency FB"/>
        <family val="2"/>
      </rPr>
      <t>(SN)</t>
    </r>
    <rPh sb="0" eb="2">
      <t>アガ</t>
    </rPh>
    <phoneticPr fontId="4"/>
  </si>
  <si>
    <t>(室尾含む)</t>
    <rPh sb="1" eb="3">
      <t>ムロオ</t>
    </rPh>
    <rPh sb="3" eb="4">
      <t>フク</t>
    </rPh>
    <phoneticPr fontId="2"/>
  </si>
  <si>
    <r>
      <t>安芸府中</t>
    </r>
    <r>
      <rPr>
        <sz val="6"/>
        <color indexed="8"/>
        <rFont val="ＭＳ Ｐゴシック"/>
        <family val="3"/>
        <charset val="128"/>
      </rPr>
      <t>(府中南)</t>
    </r>
    <rPh sb="0" eb="2">
      <t>アキ</t>
    </rPh>
    <rPh sb="5" eb="7">
      <t>フチュウ</t>
    </rPh>
    <rPh sb="7" eb="8">
      <t>ミナミ</t>
    </rPh>
    <phoneticPr fontId="4"/>
  </si>
  <si>
    <r>
      <t>府中浜田</t>
    </r>
    <r>
      <rPr>
        <sz val="6"/>
        <color indexed="8"/>
        <rFont val="ＭＳ Ｐゴシック"/>
        <family val="3"/>
        <charset val="128"/>
      </rPr>
      <t>(府中本町)</t>
    </r>
    <rPh sb="2" eb="4">
      <t>ハマダ</t>
    </rPh>
    <rPh sb="5" eb="7">
      <t>フチュウ</t>
    </rPh>
    <rPh sb="7" eb="9">
      <t>ホンマチ</t>
    </rPh>
    <phoneticPr fontId="4"/>
  </si>
  <si>
    <t>(府中本町より名称変更)</t>
    <rPh sb="1" eb="3">
      <t>フチュウ</t>
    </rPh>
    <rPh sb="3" eb="5">
      <t>ホンマチ</t>
    </rPh>
    <rPh sb="7" eb="9">
      <t>メイショウ</t>
    </rPh>
    <rPh sb="9" eb="11">
      <t>ヘンコウ</t>
    </rPh>
    <phoneticPr fontId="2"/>
  </si>
  <si>
    <t>(府中南より名称変更)</t>
    <rPh sb="1" eb="3">
      <t>フチュウ</t>
    </rPh>
    <rPh sb="3" eb="4">
      <t>ミナミ</t>
    </rPh>
    <rPh sb="6" eb="8">
      <t>メイショウ</t>
    </rPh>
    <rPh sb="8" eb="10">
      <t>ヘンコウ</t>
    </rPh>
    <phoneticPr fontId="2"/>
  </si>
  <si>
    <t>安芸府中</t>
    <rPh sb="0" eb="2">
      <t>アキ</t>
    </rPh>
    <phoneticPr fontId="4"/>
  </si>
  <si>
    <r>
      <t>安芸府中</t>
    </r>
    <r>
      <rPr>
        <sz val="8"/>
        <color indexed="8"/>
        <rFont val="Agency FB"/>
        <family val="2"/>
      </rPr>
      <t>(MSN)</t>
    </r>
    <rPh sb="0" eb="2">
      <t>アキ</t>
    </rPh>
    <phoneticPr fontId="4"/>
  </si>
  <si>
    <r>
      <t>府中浜田</t>
    </r>
    <r>
      <rPr>
        <sz val="8"/>
        <color indexed="8"/>
        <rFont val="Agency FB"/>
        <family val="2"/>
      </rPr>
      <t>(SN)</t>
    </r>
    <rPh sb="0" eb="2">
      <t>フチュウ</t>
    </rPh>
    <rPh sb="2" eb="4">
      <t>ハマダ</t>
    </rPh>
    <phoneticPr fontId="4"/>
  </si>
  <si>
    <t>府中浜田</t>
    <rPh sb="0" eb="2">
      <t>フチュウ</t>
    </rPh>
    <rPh sb="2" eb="4">
      <t>ハマダ</t>
    </rPh>
    <phoneticPr fontId="4"/>
  </si>
  <si>
    <t>(高屋東へ統合)</t>
    <rPh sb="1" eb="3">
      <t>タカヤ</t>
    </rPh>
    <rPh sb="3" eb="4">
      <t>ヒガシ</t>
    </rPh>
    <rPh sb="5" eb="7">
      <t>トウゴウ</t>
    </rPh>
    <phoneticPr fontId="2"/>
  </si>
  <si>
    <t>廿日市東</t>
    <rPh sb="0" eb="3">
      <t>ハツカイチ</t>
    </rPh>
    <rPh sb="3" eb="4">
      <t>ヒガシ</t>
    </rPh>
    <phoneticPr fontId="2"/>
  </si>
  <si>
    <t>廿日市中央</t>
    <rPh sb="0" eb="3">
      <t>ハツカイチ</t>
    </rPh>
    <rPh sb="3" eb="5">
      <t>チュウオウ</t>
    </rPh>
    <phoneticPr fontId="2"/>
  </si>
  <si>
    <t>廿日市北</t>
    <rPh sb="0" eb="3">
      <t>ハツカイチ</t>
    </rPh>
    <rPh sb="3" eb="4">
      <t>キタ</t>
    </rPh>
    <phoneticPr fontId="2"/>
  </si>
  <si>
    <t>廿日市西</t>
    <rPh sb="0" eb="3">
      <t>ハツカイチ</t>
    </rPh>
    <rPh sb="3" eb="4">
      <t>ニシ</t>
    </rPh>
    <phoneticPr fontId="2"/>
  </si>
  <si>
    <t>廿日市南</t>
    <rPh sb="0" eb="3">
      <t>ハツカイチ</t>
    </rPh>
    <rPh sb="3" eb="4">
      <t>ミナミ</t>
    </rPh>
    <phoneticPr fontId="2"/>
  </si>
  <si>
    <t>※新聞折込日と異なる場合は入力してください</t>
    <rPh sb="1" eb="3">
      <t>シンブン</t>
    </rPh>
    <rPh sb="3" eb="6">
      <t>オリコミビ</t>
    </rPh>
    <rPh sb="7" eb="8">
      <t>コト</t>
    </rPh>
    <rPh sb="10" eb="12">
      <t>バアイ</t>
    </rPh>
    <rPh sb="13" eb="15">
      <t>ニュウリョク</t>
    </rPh>
    <phoneticPr fontId="2"/>
  </si>
  <si>
    <t>くるみる折込日</t>
    <rPh sb="4" eb="6">
      <t>オリコミ</t>
    </rPh>
    <rPh sb="6" eb="7">
      <t>ヒ</t>
    </rPh>
    <phoneticPr fontId="4"/>
  </si>
  <si>
    <t>納入先</t>
    <rPh sb="0" eb="3">
      <t>ノウニュウサキ</t>
    </rPh>
    <phoneticPr fontId="4"/>
  </si>
  <si>
    <t>■金額は目安になります。正式な見積りについては、お問い合わせください。</t>
    <rPh sb="1" eb="3">
      <t>キンガク</t>
    </rPh>
    <rPh sb="4" eb="6">
      <t>メヤス</t>
    </rPh>
    <rPh sb="12" eb="14">
      <t>セイシキ</t>
    </rPh>
    <rPh sb="15" eb="17">
      <t>ミツモリ</t>
    </rPh>
    <rPh sb="25" eb="26">
      <t>ト</t>
    </rPh>
    <rPh sb="27" eb="28">
      <t>ア</t>
    </rPh>
    <phoneticPr fontId="2"/>
  </si>
  <si>
    <t>折込金額</t>
    <rPh sb="0" eb="4">
      <t>オリコミキンガク</t>
    </rPh>
    <phoneticPr fontId="2"/>
  </si>
  <si>
    <t>配送料</t>
    <rPh sb="0" eb="2">
      <t>ハイソウ</t>
    </rPh>
    <rPh sb="2" eb="3">
      <t>リョウ</t>
    </rPh>
    <phoneticPr fontId="2"/>
  </si>
  <si>
    <t>転送料</t>
    <rPh sb="0" eb="3">
      <t>テンソウリョウ</t>
    </rPh>
    <phoneticPr fontId="2"/>
  </si>
  <si>
    <t>合計（税抜）</t>
    <rPh sb="0" eb="2">
      <t>ゴウケイ</t>
    </rPh>
    <rPh sb="3" eb="5">
      <t>ゼイヌ</t>
    </rPh>
    <phoneticPr fontId="2"/>
  </si>
  <si>
    <t>消費税（10%)</t>
    <rPh sb="0" eb="3">
      <t>ショウヒゼイ</t>
    </rPh>
    <phoneticPr fontId="2"/>
  </si>
  <si>
    <t>合計（税込）</t>
    <rPh sb="0" eb="2">
      <t>ゴウケイ</t>
    </rPh>
    <rPh sb="3" eb="4">
      <t>ゼイ</t>
    </rPh>
    <rPh sb="4" eb="5">
      <t>コミ</t>
    </rPh>
    <phoneticPr fontId="2"/>
  </si>
  <si>
    <t>総枚数</t>
    <rPh sb="0" eb="3">
      <t>ソウマイスウ</t>
    </rPh>
    <phoneticPr fontId="2"/>
  </si>
  <si>
    <t>サイズ</t>
    <phoneticPr fontId="2"/>
  </si>
  <si>
    <t>納品場所</t>
    <rPh sb="0" eb="4">
      <t>ノウヒンバショ</t>
    </rPh>
    <phoneticPr fontId="2"/>
  </si>
  <si>
    <t>折込金額</t>
    <rPh sb="0" eb="2">
      <t>オリコミ</t>
    </rPh>
    <rPh sb="2" eb="4">
      <t>キンガク</t>
    </rPh>
    <phoneticPr fontId="2"/>
  </si>
  <si>
    <t>送料</t>
    <rPh sb="0" eb="2">
      <t>ソウリョウ</t>
    </rPh>
    <phoneticPr fontId="2"/>
  </si>
  <si>
    <t>転送料</t>
    <rPh sb="0" eb="2">
      <t>テンソウ</t>
    </rPh>
    <rPh sb="2" eb="3">
      <t>リョウ</t>
    </rPh>
    <phoneticPr fontId="2"/>
  </si>
  <si>
    <t>現地送料</t>
    <rPh sb="0" eb="2">
      <t>ゲンチ</t>
    </rPh>
    <rPh sb="2" eb="4">
      <t>ソウリョウ</t>
    </rPh>
    <phoneticPr fontId="2"/>
  </si>
  <si>
    <t>広島</t>
    <rPh sb="0" eb="2">
      <t>ヒロシマ</t>
    </rPh>
    <phoneticPr fontId="2"/>
  </si>
  <si>
    <t>岩国</t>
    <rPh sb="0" eb="2">
      <t>イワクニ</t>
    </rPh>
    <phoneticPr fontId="2"/>
  </si>
  <si>
    <t>岡山</t>
    <rPh sb="0" eb="2">
      <t>オカヤマ</t>
    </rPh>
    <phoneticPr fontId="2"/>
  </si>
  <si>
    <t>中国</t>
    <rPh sb="0" eb="2">
      <t>チュウゴク</t>
    </rPh>
    <phoneticPr fontId="2"/>
  </si>
  <si>
    <t>くるみる</t>
    <phoneticPr fontId="2"/>
  </si>
  <si>
    <t>朝日</t>
    <rPh sb="0" eb="2">
      <t>アサヒ</t>
    </rPh>
    <phoneticPr fontId="2"/>
  </si>
  <si>
    <t>読売</t>
    <rPh sb="0" eb="2">
      <t>ヨミウリ</t>
    </rPh>
    <phoneticPr fontId="2"/>
  </si>
  <si>
    <t>毎日</t>
    <rPh sb="0" eb="2">
      <t>マイニチ</t>
    </rPh>
    <phoneticPr fontId="2"/>
  </si>
  <si>
    <t>産経</t>
    <rPh sb="0" eb="2">
      <t>サンケイ</t>
    </rPh>
    <phoneticPr fontId="2"/>
  </si>
  <si>
    <t>日経</t>
    <rPh sb="0" eb="2">
      <t>ニッケイ</t>
    </rPh>
    <phoneticPr fontId="2"/>
  </si>
  <si>
    <t>山陽</t>
    <rPh sb="0" eb="2">
      <t>サンヨウ</t>
    </rPh>
    <phoneticPr fontId="2"/>
  </si>
  <si>
    <t>合計枚数</t>
    <rPh sb="0" eb="4">
      <t>ゴウケイマイスウ</t>
    </rPh>
    <phoneticPr fontId="2"/>
  </si>
  <si>
    <t>現地送料(単価）</t>
    <rPh sb="0" eb="2">
      <t>ゲンチ</t>
    </rPh>
    <rPh sb="2" eb="4">
      <t>ソウリョウ</t>
    </rPh>
    <rPh sb="5" eb="7">
      <t>タンカ</t>
    </rPh>
    <phoneticPr fontId="2"/>
  </si>
  <si>
    <t>営業所</t>
    <rPh sb="0" eb="3">
      <t>エイギョウショ</t>
    </rPh>
    <phoneticPr fontId="2"/>
  </si>
  <si>
    <t>転送料（単価）</t>
    <rPh sb="2" eb="3">
      <t>リョウ</t>
    </rPh>
    <phoneticPr fontId="2"/>
  </si>
  <si>
    <t>転送料</t>
    <rPh sb="2" eb="3">
      <t>リョウ</t>
    </rPh>
    <phoneticPr fontId="2"/>
  </si>
  <si>
    <t>合計枚数</t>
    <rPh sb="0" eb="2">
      <t>ゴウケイ</t>
    </rPh>
    <rPh sb="2" eb="4">
      <t>マイスウ</t>
    </rPh>
    <phoneticPr fontId="2"/>
  </si>
  <si>
    <t>三次</t>
    <phoneticPr fontId="2"/>
  </si>
  <si>
    <t>福山</t>
    <rPh sb="0" eb="2">
      <t>フクヤマ</t>
    </rPh>
    <phoneticPr fontId="2"/>
  </si>
  <si>
    <t>広島市中区</t>
    <phoneticPr fontId="2"/>
  </si>
  <si>
    <t>広島本社</t>
    <rPh sb="0" eb="2">
      <t>ヒロシマ</t>
    </rPh>
    <rPh sb="2" eb="4">
      <t>ホンシャ</t>
    </rPh>
    <phoneticPr fontId="2"/>
  </si>
  <si>
    <t>岩国市</t>
    <phoneticPr fontId="2"/>
  </si>
  <si>
    <t>岩国営業所</t>
    <rPh sb="0" eb="2">
      <t>イワクニ</t>
    </rPh>
    <rPh sb="2" eb="5">
      <t>エイギョウショ</t>
    </rPh>
    <phoneticPr fontId="2"/>
  </si>
  <si>
    <t>山県郡</t>
    <phoneticPr fontId="2"/>
  </si>
  <si>
    <t>三原市</t>
    <phoneticPr fontId="2"/>
  </si>
  <si>
    <t>福山営業所</t>
    <rPh sb="0" eb="2">
      <t>フクヤマ</t>
    </rPh>
    <phoneticPr fontId="2"/>
  </si>
  <si>
    <t>広島市南区</t>
    <phoneticPr fontId="2"/>
  </si>
  <si>
    <t>岩国市（郡部）</t>
    <rPh sb="4" eb="6">
      <t>グンブ</t>
    </rPh>
    <phoneticPr fontId="2"/>
  </si>
  <si>
    <t>三次市</t>
    <phoneticPr fontId="2"/>
  </si>
  <si>
    <t>三次営業所</t>
    <rPh sb="0" eb="2">
      <t>ミヨシ</t>
    </rPh>
    <phoneticPr fontId="2"/>
  </si>
  <si>
    <t>尾道市</t>
    <phoneticPr fontId="2"/>
  </si>
  <si>
    <t>広島市東区</t>
    <phoneticPr fontId="2"/>
  </si>
  <si>
    <t>島根県鹿足郡（郡部）</t>
    <phoneticPr fontId="2"/>
  </si>
  <si>
    <t>庄原市</t>
    <phoneticPr fontId="2"/>
  </si>
  <si>
    <t>尾道市（郡部）</t>
    <phoneticPr fontId="2"/>
  </si>
  <si>
    <t>広島市安芸区</t>
    <phoneticPr fontId="2"/>
  </si>
  <si>
    <t>※広島と岩国間は転送料が0.15円～</t>
    <rPh sb="1" eb="3">
      <t>ヒロシマ</t>
    </rPh>
    <rPh sb="4" eb="6">
      <t>イワクニ</t>
    </rPh>
    <rPh sb="6" eb="7">
      <t>カン</t>
    </rPh>
    <rPh sb="8" eb="11">
      <t>テンソウリョウ</t>
    </rPh>
    <rPh sb="16" eb="17">
      <t>エン</t>
    </rPh>
    <phoneticPr fontId="2"/>
  </si>
  <si>
    <t>島根県邑智郡</t>
    <phoneticPr fontId="2"/>
  </si>
  <si>
    <t>神石郡（郡部）</t>
    <phoneticPr fontId="2"/>
  </si>
  <si>
    <t>広島市安佐南区</t>
    <phoneticPr fontId="2"/>
  </si>
  <si>
    <t>島根県飯石郡</t>
    <phoneticPr fontId="2"/>
  </si>
  <si>
    <t>福山市1</t>
    <phoneticPr fontId="2"/>
  </si>
  <si>
    <t>広島市安佐北区</t>
    <phoneticPr fontId="2"/>
  </si>
  <si>
    <t>福山市1（郡部）</t>
    <phoneticPr fontId="2"/>
  </si>
  <si>
    <t>広島市安佐北区（郡部）</t>
    <phoneticPr fontId="2"/>
  </si>
  <si>
    <t>福山市（上下・甲奴）※三次納品は転送料なし</t>
    <rPh sb="4" eb="6">
      <t>ジョウゲ</t>
    </rPh>
    <rPh sb="7" eb="9">
      <t>コウヌ</t>
    </rPh>
    <rPh sb="11" eb="13">
      <t>ミヨシ</t>
    </rPh>
    <rPh sb="13" eb="15">
      <t>ノウヒン</t>
    </rPh>
    <rPh sb="16" eb="19">
      <t>テンソウリョウ</t>
    </rPh>
    <phoneticPr fontId="2"/>
  </si>
  <si>
    <t>福山・三次営業所</t>
    <rPh sb="0" eb="2">
      <t>フクヤマ</t>
    </rPh>
    <rPh sb="3" eb="5">
      <t>ミヨシ</t>
    </rPh>
    <rPh sb="5" eb="8">
      <t>エイギョウショ</t>
    </rPh>
    <phoneticPr fontId="2"/>
  </si>
  <si>
    <t>広島市西区</t>
    <phoneticPr fontId="2"/>
  </si>
  <si>
    <t>府中市</t>
    <rPh sb="0" eb="3">
      <t>フチュウシ</t>
    </rPh>
    <phoneticPr fontId="2"/>
  </si>
  <si>
    <t>広島市佐伯区</t>
    <phoneticPr fontId="2"/>
  </si>
  <si>
    <t>世羅郡（郡部）</t>
    <rPh sb="0" eb="3">
      <t>セラグン</t>
    </rPh>
    <rPh sb="4" eb="6">
      <t>グンブ</t>
    </rPh>
    <phoneticPr fontId="2"/>
  </si>
  <si>
    <t>安芸郡</t>
    <phoneticPr fontId="2"/>
  </si>
  <si>
    <t>愛媛県越智郡（郡部 1円）</t>
    <rPh sb="11" eb="12">
      <t>エン</t>
    </rPh>
    <phoneticPr fontId="2"/>
  </si>
  <si>
    <t>廿日市市</t>
    <phoneticPr fontId="2"/>
  </si>
  <si>
    <t>岡山県井原市（郡部）</t>
    <phoneticPr fontId="2"/>
  </si>
  <si>
    <t>廿日市市（郡部）</t>
    <rPh sb="5" eb="7">
      <t>グンブ</t>
    </rPh>
    <phoneticPr fontId="2"/>
  </si>
  <si>
    <t>岡山県笠岡市（郡部）</t>
    <phoneticPr fontId="2"/>
  </si>
  <si>
    <t>大竹市</t>
    <phoneticPr fontId="2"/>
  </si>
  <si>
    <t>呉市</t>
    <phoneticPr fontId="2"/>
  </si>
  <si>
    <t>呉市（郡部）</t>
    <phoneticPr fontId="2"/>
  </si>
  <si>
    <t>江田島市</t>
    <phoneticPr fontId="2"/>
  </si>
  <si>
    <t>東広島市</t>
    <phoneticPr fontId="2"/>
  </si>
  <si>
    <t>山県郡（郡部）</t>
    <phoneticPr fontId="2"/>
  </si>
  <si>
    <t>安芸高田市（郡部）</t>
    <phoneticPr fontId="2"/>
  </si>
  <si>
    <t>竹原市</t>
    <phoneticPr fontId="2"/>
  </si>
  <si>
    <t>豊田郡（郡部）</t>
    <rPh sb="0" eb="2">
      <t>トヨタ</t>
    </rPh>
    <rPh sb="2" eb="3">
      <t>グン</t>
    </rPh>
    <phoneticPr fontId="2"/>
  </si>
  <si>
    <t>342132030000</t>
  </si>
  <si>
    <t>342022210000</t>
  </si>
  <si>
    <t>342022220000</t>
  </si>
  <si>
    <t>342022240000</t>
  </si>
  <si>
    <t>342022230000</t>
  </si>
  <si>
    <t>Ver2.0</t>
    <phoneticPr fontId="2"/>
  </si>
  <si>
    <t>二つ折横長</t>
    <rPh sb="0" eb="1">
      <t>フタ</t>
    </rPh>
    <rPh sb="2" eb="3">
      <t>オ</t>
    </rPh>
    <rPh sb="3" eb="5">
      <t>ヨコナガ</t>
    </rPh>
    <phoneticPr fontId="23"/>
  </si>
  <si>
    <t>柳井市/大島郡/熊毛郡</t>
    <rPh sb="0" eb="3">
      <t>ヤナイシ</t>
    </rPh>
    <rPh sb="4" eb="6">
      <t>オオシマ</t>
    </rPh>
    <rPh sb="6" eb="7">
      <t>グン</t>
    </rPh>
    <rPh sb="8" eb="10">
      <t>クマゲ</t>
    </rPh>
    <rPh sb="10" eb="11">
      <t>グン</t>
    </rPh>
    <phoneticPr fontId="23"/>
  </si>
  <si>
    <t>光市/周南市/下松市</t>
    <rPh sb="0" eb="2">
      <t>ヒカリシ</t>
    </rPh>
    <rPh sb="3" eb="6">
      <t>シュウナンシ</t>
    </rPh>
    <rPh sb="7" eb="9">
      <t>クダマツ</t>
    </rPh>
    <rPh sb="9" eb="10">
      <t>シ</t>
    </rPh>
    <phoneticPr fontId="23"/>
  </si>
  <si>
    <t>防府市/宇部市/山陽小野田市/美祢市/阿武郡/萩市/長門市</t>
    <rPh sb="0" eb="3">
      <t>ホウフシ</t>
    </rPh>
    <rPh sb="4" eb="7">
      <t>ウベシ</t>
    </rPh>
    <rPh sb="8" eb="10">
      <t>サンヨウ</t>
    </rPh>
    <rPh sb="10" eb="14">
      <t>オノダシ</t>
    </rPh>
    <rPh sb="15" eb="18">
      <t>ミネシ</t>
    </rPh>
    <rPh sb="19" eb="22">
      <t>アブグン</t>
    </rPh>
    <rPh sb="23" eb="25">
      <t>ハギシ</t>
    </rPh>
    <rPh sb="26" eb="29">
      <t>ナガトシ</t>
    </rPh>
    <phoneticPr fontId="23"/>
  </si>
  <si>
    <t>送料（広島県）</t>
    <rPh sb="0" eb="2">
      <t>ソウリョウ</t>
    </rPh>
    <rPh sb="3" eb="6">
      <t>ヒロシマケン</t>
    </rPh>
    <phoneticPr fontId="4"/>
  </si>
  <si>
    <t>市内配送料（サイズは関係なし）</t>
    <rPh sb="0" eb="2">
      <t>シナイ</t>
    </rPh>
    <rPh sb="2" eb="4">
      <t>ハイソウ</t>
    </rPh>
    <rPh sb="4" eb="5">
      <t>リョウ</t>
    </rPh>
    <rPh sb="10" eb="12">
      <t>カンケイ</t>
    </rPh>
    <phoneticPr fontId="2"/>
  </si>
  <si>
    <t>オリコミ枚数×0.2円（0.22円）</t>
    <rPh sb="4" eb="6">
      <t>マイスウ</t>
    </rPh>
    <rPh sb="10" eb="11">
      <t>エン</t>
    </rPh>
    <rPh sb="16" eb="17">
      <t>エン</t>
    </rPh>
    <phoneticPr fontId="2"/>
  </si>
  <si>
    <t>郡部配送料（サイズは関係なし）　【※】【◎】マークの付いた販売所</t>
    <rPh sb="0" eb="2">
      <t>グンブ</t>
    </rPh>
    <rPh sb="2" eb="4">
      <t>ハイソウ</t>
    </rPh>
    <rPh sb="4" eb="5">
      <t>リョウ</t>
    </rPh>
    <rPh sb="10" eb="12">
      <t>カンケイ</t>
    </rPh>
    <rPh sb="26" eb="27">
      <t>ツ</t>
    </rPh>
    <rPh sb="29" eb="31">
      <t>ハンバイ</t>
    </rPh>
    <rPh sb="31" eb="32">
      <t>ショ</t>
    </rPh>
    <phoneticPr fontId="2"/>
  </si>
  <si>
    <t>オリコミ枚数×0.3円（0.33円）</t>
    <rPh sb="4" eb="6">
      <t>マイスウ</t>
    </rPh>
    <rPh sb="10" eb="11">
      <t>エン</t>
    </rPh>
    <rPh sb="16" eb="17">
      <t>エン</t>
    </rPh>
    <phoneticPr fontId="2"/>
  </si>
  <si>
    <t>営業所間転送料（サイズによって異なります）</t>
    <rPh sb="0" eb="3">
      <t>エイギョウショ</t>
    </rPh>
    <rPh sb="3" eb="4">
      <t>アイダ</t>
    </rPh>
    <rPh sb="4" eb="6">
      <t>テンソウ</t>
    </rPh>
    <rPh sb="6" eb="7">
      <t>リョウ</t>
    </rPh>
    <rPh sb="15" eb="16">
      <t>コト</t>
    </rPh>
    <phoneticPr fontId="2"/>
  </si>
  <si>
    <t>B4</t>
    <phoneticPr fontId="2"/>
  </si>
  <si>
    <t>オリコミ枚数×0.1円（0.11円）</t>
    <rPh sb="4" eb="6">
      <t>マイスウ</t>
    </rPh>
    <rPh sb="10" eb="11">
      <t>エン</t>
    </rPh>
    <rPh sb="16" eb="17">
      <t>エン</t>
    </rPh>
    <phoneticPr fontId="2"/>
  </si>
  <si>
    <t>福山営業所</t>
    <rPh sb="0" eb="2">
      <t>フクヤマ</t>
    </rPh>
    <rPh sb="2" eb="4">
      <t>エイギョウ</t>
    </rPh>
    <rPh sb="4" eb="5">
      <t>ショ</t>
    </rPh>
    <phoneticPr fontId="2"/>
  </si>
  <si>
    <t>B3</t>
    <phoneticPr fontId="2"/>
  </si>
  <si>
    <t>B2</t>
    <phoneticPr fontId="2"/>
  </si>
  <si>
    <t>オリコミ枚数×0.4円（0.44円）</t>
    <rPh sb="4" eb="6">
      <t>マイスウ</t>
    </rPh>
    <rPh sb="10" eb="11">
      <t>エン</t>
    </rPh>
    <rPh sb="16" eb="17">
      <t>エン</t>
    </rPh>
    <phoneticPr fontId="2"/>
  </si>
  <si>
    <t>三次営業所</t>
    <rPh sb="0" eb="2">
      <t>ミヨシ</t>
    </rPh>
    <rPh sb="2" eb="5">
      <t>エイギョウショ</t>
    </rPh>
    <phoneticPr fontId="2"/>
  </si>
  <si>
    <t>B1</t>
    <phoneticPr fontId="2"/>
  </si>
  <si>
    <t>オリコミ枚数×0.8円（0.88円）</t>
    <rPh sb="4" eb="6">
      <t>マイスウ</t>
    </rPh>
    <rPh sb="10" eb="11">
      <t>エン</t>
    </rPh>
    <rPh sb="16" eb="17">
      <t>エン</t>
    </rPh>
    <phoneticPr fontId="2"/>
  </si>
  <si>
    <t>■折込料金の他に配送料が必要となります。配送料につきましては上記、または各シートをご参照ください</t>
    <rPh sb="1" eb="3">
      <t>オリコミ</t>
    </rPh>
    <rPh sb="3" eb="5">
      <t>リョウキン</t>
    </rPh>
    <rPh sb="6" eb="7">
      <t>ホカ</t>
    </rPh>
    <rPh sb="8" eb="10">
      <t>ハイソウ</t>
    </rPh>
    <rPh sb="10" eb="11">
      <t>リョウ</t>
    </rPh>
    <rPh sb="12" eb="14">
      <t>ヒツヨウ</t>
    </rPh>
    <rPh sb="20" eb="22">
      <t>ハイソウ</t>
    </rPh>
    <rPh sb="22" eb="23">
      <t>リョウ</t>
    </rPh>
    <rPh sb="30" eb="32">
      <t>ジョウキ</t>
    </rPh>
    <rPh sb="36" eb="37">
      <t>カク</t>
    </rPh>
    <rPh sb="42" eb="44">
      <t>サンショウ</t>
    </rPh>
    <phoneticPr fontId="4"/>
  </si>
  <si>
    <t>選択してください</t>
  </si>
  <si>
    <t>◆安芸区矢野町寺屋敷地区は各新聞とも焼山に含みます ◆安芸郡坂町小屋浦地区は天応吉浦に含みます ◆熊野は安芸区阿戸町を含みます ◆瀬野は安芸区中野・中野東の一部を含みます。</t>
    <phoneticPr fontId="4"/>
  </si>
  <si>
    <r>
      <t>沼田北</t>
    </r>
    <r>
      <rPr>
        <sz val="8"/>
        <color indexed="8"/>
        <rFont val="Agency FB"/>
        <family val="2"/>
      </rPr>
      <t>(AMN)</t>
    </r>
    <phoneticPr fontId="2"/>
  </si>
  <si>
    <r>
      <t>中筋・古市東</t>
    </r>
    <r>
      <rPr>
        <sz val="8"/>
        <color indexed="8"/>
        <rFont val="ＭＳ Ｐゴシック"/>
        <family val="3"/>
        <charset val="128"/>
      </rPr>
      <t>(</t>
    </r>
    <r>
      <rPr>
        <sz val="8"/>
        <color indexed="8"/>
        <rFont val="Agency FB"/>
        <family val="2"/>
      </rPr>
      <t>SN</t>
    </r>
    <r>
      <rPr>
        <sz val="8"/>
        <color indexed="8"/>
        <rFont val="ＭＳ Ｐゴシック"/>
        <family val="3"/>
        <charset val="128"/>
      </rPr>
      <t>)</t>
    </r>
    <rPh sb="0" eb="2">
      <t>ナカスジ</t>
    </rPh>
    <phoneticPr fontId="4"/>
  </si>
  <si>
    <r>
      <t>緑井・古市</t>
    </r>
    <r>
      <rPr>
        <sz val="8"/>
        <color indexed="8"/>
        <rFont val="Agency FB"/>
        <family val="2"/>
      </rPr>
      <t>(SN</t>
    </r>
    <r>
      <rPr>
        <sz val="8"/>
        <color indexed="8"/>
        <rFont val="ＭＳ Ｐゴシック"/>
        <family val="3"/>
        <charset val="128"/>
      </rPr>
      <t>)</t>
    </r>
    <rPh sb="3" eb="5">
      <t>フルイチ</t>
    </rPh>
    <phoneticPr fontId="4"/>
  </si>
  <si>
    <r>
      <t>八木</t>
    </r>
    <r>
      <rPr>
        <sz val="8"/>
        <color indexed="8"/>
        <rFont val="ＭＳ Ｐゴシック"/>
        <family val="3"/>
        <charset val="128"/>
      </rPr>
      <t>(</t>
    </r>
    <r>
      <rPr>
        <sz val="8"/>
        <color indexed="8"/>
        <rFont val="Agency FB"/>
        <family val="2"/>
      </rPr>
      <t>SN</t>
    </r>
    <r>
      <rPr>
        <sz val="8"/>
        <color indexed="8"/>
        <rFont val="ＭＳ Ｐゴシック"/>
        <family val="3"/>
        <charset val="128"/>
      </rPr>
      <t>)</t>
    </r>
    <phoneticPr fontId="4"/>
  </si>
  <si>
    <r>
      <t>沼田西</t>
    </r>
    <r>
      <rPr>
        <sz val="8"/>
        <color indexed="8"/>
        <rFont val="Agency FB"/>
        <family val="2"/>
      </rPr>
      <t>(AMSN)</t>
    </r>
    <phoneticPr fontId="4"/>
  </si>
  <si>
    <r>
      <t>宇品北仁保(</t>
    </r>
    <r>
      <rPr>
        <sz val="8"/>
        <color indexed="8"/>
        <rFont val="Agency FB"/>
        <family val="2"/>
      </rPr>
      <t>MSN</t>
    </r>
    <r>
      <rPr>
        <sz val="8"/>
        <color indexed="8"/>
        <rFont val="ＭＳ Ｐゴシック"/>
        <family val="3"/>
        <charset val="128"/>
      </rPr>
      <t>)</t>
    </r>
    <rPh sb="3" eb="5">
      <t>ニホ</t>
    </rPh>
    <phoneticPr fontId="4"/>
  </si>
  <si>
    <r>
      <t>宇品南</t>
    </r>
    <r>
      <rPr>
        <sz val="8"/>
        <color indexed="8"/>
        <rFont val="ＭＳ Ｐゴシック"/>
        <family val="3"/>
        <charset val="128"/>
      </rPr>
      <t>(</t>
    </r>
    <r>
      <rPr>
        <sz val="8"/>
        <color indexed="8"/>
        <rFont val="Agency FB"/>
        <family val="2"/>
      </rPr>
      <t>MSN</t>
    </r>
    <r>
      <rPr>
        <sz val="8"/>
        <color indexed="8"/>
        <rFont val="ＭＳ Ｐゴシック"/>
        <family val="3"/>
        <charset val="128"/>
      </rPr>
      <t>)</t>
    </r>
    <phoneticPr fontId="4"/>
  </si>
  <si>
    <r>
      <t>宇品西</t>
    </r>
    <r>
      <rPr>
        <sz val="8"/>
        <color indexed="8"/>
        <rFont val="ＭＳ Ｐゴシック"/>
        <family val="3"/>
        <charset val="128"/>
      </rPr>
      <t>(</t>
    </r>
    <r>
      <rPr>
        <sz val="8"/>
        <color indexed="8"/>
        <rFont val="Agency FB"/>
        <family val="2"/>
      </rPr>
      <t>MSN</t>
    </r>
    <r>
      <rPr>
        <sz val="8"/>
        <color indexed="8"/>
        <rFont val="ＭＳ Ｐゴシック"/>
        <family val="3"/>
        <charset val="128"/>
      </rPr>
      <t>)</t>
    </r>
    <phoneticPr fontId="4"/>
  </si>
  <si>
    <r>
      <t>青崎</t>
    </r>
    <r>
      <rPr>
        <sz val="8"/>
        <color indexed="8"/>
        <rFont val="Agency FB"/>
        <family val="2"/>
      </rPr>
      <t>(MSN</t>
    </r>
    <r>
      <rPr>
        <sz val="8"/>
        <color indexed="8"/>
        <rFont val="ＭＳ Ｐゴシック"/>
        <family val="3"/>
        <charset val="128"/>
      </rPr>
      <t>)</t>
    </r>
    <phoneticPr fontId="4"/>
  </si>
  <si>
    <r>
      <t>吉島</t>
    </r>
    <r>
      <rPr>
        <sz val="8"/>
        <color indexed="8"/>
        <rFont val="Agency FB"/>
        <family val="2"/>
      </rPr>
      <t>(MSN</t>
    </r>
    <r>
      <rPr>
        <sz val="8"/>
        <color indexed="8"/>
        <rFont val="ＭＳ Ｐゴシック"/>
        <family val="3"/>
        <charset val="128"/>
      </rPr>
      <t>)</t>
    </r>
    <phoneticPr fontId="4"/>
  </si>
  <si>
    <r>
      <t>中央南</t>
    </r>
    <r>
      <rPr>
        <sz val="8"/>
        <color indexed="8"/>
        <rFont val="ＭＳ Ｐゴシック"/>
        <family val="3"/>
        <charset val="128"/>
      </rPr>
      <t>(</t>
    </r>
    <r>
      <rPr>
        <sz val="8"/>
        <color indexed="8"/>
        <rFont val="Agency FB"/>
        <family val="2"/>
      </rPr>
      <t>AMSN)</t>
    </r>
    <phoneticPr fontId="4"/>
  </si>
  <si>
    <r>
      <t>舟入</t>
    </r>
    <r>
      <rPr>
        <sz val="8"/>
        <color indexed="8"/>
        <rFont val="ＭＳ Ｐゴシック"/>
        <family val="3"/>
        <charset val="128"/>
      </rPr>
      <t>(</t>
    </r>
    <r>
      <rPr>
        <sz val="8"/>
        <color indexed="8"/>
        <rFont val="Agency FB"/>
        <family val="2"/>
      </rPr>
      <t>SN</t>
    </r>
    <r>
      <rPr>
        <sz val="8"/>
        <color indexed="8"/>
        <rFont val="ＭＳ Ｐゴシック"/>
        <family val="3"/>
        <charset val="128"/>
      </rPr>
      <t>)</t>
    </r>
    <phoneticPr fontId="4"/>
  </si>
  <si>
    <r>
      <t>舟入通り</t>
    </r>
    <r>
      <rPr>
        <sz val="8"/>
        <color indexed="8"/>
        <rFont val="Agency FB"/>
        <family val="2"/>
      </rPr>
      <t>(SN</t>
    </r>
    <r>
      <rPr>
        <sz val="8"/>
        <color indexed="8"/>
        <rFont val="ＭＳ Ｐゴシック"/>
        <family val="3"/>
        <charset val="128"/>
      </rPr>
      <t>)</t>
    </r>
    <phoneticPr fontId="4"/>
  </si>
  <si>
    <r>
      <t>三原南</t>
    </r>
    <r>
      <rPr>
        <sz val="8"/>
        <color indexed="8"/>
        <rFont val="ＭＳ Ｐゴシック"/>
        <family val="3"/>
        <charset val="128"/>
      </rPr>
      <t>(</t>
    </r>
    <r>
      <rPr>
        <sz val="8"/>
        <color indexed="8"/>
        <rFont val="Agency FB"/>
        <family val="2"/>
      </rPr>
      <t>AMSN</t>
    </r>
    <r>
      <rPr>
        <sz val="8"/>
        <color indexed="8"/>
        <rFont val="ＭＳ Ｐゴシック"/>
        <family val="3"/>
        <charset val="128"/>
      </rPr>
      <t>)</t>
    </r>
    <rPh sb="0" eb="2">
      <t>ミハラ</t>
    </rPh>
    <rPh sb="2" eb="3">
      <t>ミナミ</t>
    </rPh>
    <phoneticPr fontId="2"/>
  </si>
  <si>
    <r>
      <t>福山営業所(</t>
    </r>
    <r>
      <rPr>
        <sz val="9.5"/>
        <color indexed="8"/>
        <rFont val="Agency FB"/>
        <family val="2"/>
      </rPr>
      <t>M</t>
    </r>
    <r>
      <rPr>
        <sz val="9.5"/>
        <color indexed="8"/>
        <rFont val="ＭＳ Ｐゴシック"/>
        <family val="3"/>
        <charset val="128"/>
      </rPr>
      <t>)</t>
    </r>
    <phoneticPr fontId="4"/>
  </si>
  <si>
    <r>
      <t>曙・多治米</t>
    </r>
    <r>
      <rPr>
        <sz val="9.5"/>
        <color indexed="8"/>
        <rFont val="Agency FB"/>
        <family val="2"/>
      </rPr>
      <t>(M</t>
    </r>
    <r>
      <rPr>
        <sz val="9.5"/>
        <color indexed="8"/>
        <rFont val="ＭＳ Ｐゴシック"/>
        <family val="3"/>
        <charset val="128"/>
      </rPr>
      <t>)</t>
    </r>
    <rPh sb="0" eb="1">
      <t>アケボノ</t>
    </rPh>
    <rPh sb="2" eb="5">
      <t>タジメ</t>
    </rPh>
    <phoneticPr fontId="4"/>
  </si>
  <si>
    <r>
      <t>岩国東部</t>
    </r>
    <r>
      <rPr>
        <sz val="8"/>
        <color indexed="8"/>
        <rFont val="ＭＳ Ｐゴシック"/>
        <family val="3"/>
        <charset val="128"/>
      </rPr>
      <t>(</t>
    </r>
    <r>
      <rPr>
        <sz val="8"/>
        <color indexed="8"/>
        <rFont val="Agency FB"/>
        <family val="2"/>
      </rPr>
      <t>AMNS</t>
    </r>
    <r>
      <rPr>
        <sz val="8"/>
        <color indexed="8"/>
        <rFont val="ＭＳ Ｐゴシック"/>
        <family val="3"/>
        <charset val="128"/>
      </rPr>
      <t>)</t>
    </r>
    <phoneticPr fontId="4"/>
  </si>
  <si>
    <r>
      <t>岩国中央</t>
    </r>
    <r>
      <rPr>
        <sz val="8"/>
        <color indexed="8"/>
        <rFont val="ＭＳ Ｐゴシック"/>
        <family val="3"/>
        <charset val="128"/>
      </rPr>
      <t>(</t>
    </r>
    <r>
      <rPr>
        <sz val="8"/>
        <color indexed="8"/>
        <rFont val="Agency FB"/>
        <family val="2"/>
      </rPr>
      <t>AMNS</t>
    </r>
    <r>
      <rPr>
        <sz val="8"/>
        <color indexed="8"/>
        <rFont val="ＭＳ Ｐゴシック"/>
        <family val="3"/>
        <charset val="128"/>
      </rPr>
      <t>)</t>
    </r>
    <phoneticPr fontId="4"/>
  </si>
  <si>
    <r>
      <t>岩国西</t>
    </r>
    <r>
      <rPr>
        <sz val="8"/>
        <color indexed="8"/>
        <rFont val="ＭＳ Ｐゴシック"/>
        <family val="3"/>
        <charset val="128"/>
      </rPr>
      <t>(</t>
    </r>
    <r>
      <rPr>
        <sz val="8"/>
        <color indexed="8"/>
        <rFont val="Agency FB"/>
        <family val="2"/>
      </rPr>
      <t>AMNS)</t>
    </r>
    <phoneticPr fontId="4"/>
  </si>
  <si>
    <r>
      <t>岩国南</t>
    </r>
    <r>
      <rPr>
        <sz val="8"/>
        <color indexed="8"/>
        <rFont val="ＭＳ Ｐゴシック"/>
        <family val="3"/>
        <charset val="128"/>
      </rPr>
      <t>(</t>
    </r>
    <r>
      <rPr>
        <sz val="8"/>
        <color indexed="8"/>
        <rFont val="Agency FB"/>
        <family val="2"/>
      </rPr>
      <t>AMNS</t>
    </r>
    <r>
      <rPr>
        <sz val="8"/>
        <color indexed="8"/>
        <rFont val="ＭＳ Ｐゴシック"/>
        <family val="3"/>
        <charset val="128"/>
      </rPr>
      <t>)</t>
    </r>
    <phoneticPr fontId="4"/>
  </si>
  <si>
    <r>
      <t>岩国藤生</t>
    </r>
    <r>
      <rPr>
        <sz val="8"/>
        <color indexed="8"/>
        <rFont val="Agency FB"/>
        <family val="2"/>
      </rPr>
      <t>(AMNS</t>
    </r>
    <r>
      <rPr>
        <sz val="8"/>
        <color indexed="8"/>
        <rFont val="ＭＳ Ｐゴシック"/>
        <family val="3"/>
        <charset val="128"/>
      </rPr>
      <t>)</t>
    </r>
    <phoneticPr fontId="4"/>
  </si>
  <si>
    <r>
      <t>岩国由宇</t>
    </r>
    <r>
      <rPr>
        <sz val="8"/>
        <color indexed="8"/>
        <rFont val="ＭＳ Ｐゴシック"/>
        <family val="3"/>
        <charset val="128"/>
      </rPr>
      <t>(</t>
    </r>
    <r>
      <rPr>
        <sz val="8"/>
        <color indexed="8"/>
        <rFont val="Agency FB"/>
        <family val="2"/>
      </rPr>
      <t>AMNS</t>
    </r>
    <r>
      <rPr>
        <sz val="8"/>
        <color indexed="8"/>
        <rFont val="ＭＳ Ｐゴシック"/>
        <family val="3"/>
        <charset val="128"/>
      </rPr>
      <t>)</t>
    </r>
    <rPh sb="0" eb="2">
      <t>イワクニ</t>
    </rPh>
    <rPh sb="2" eb="4">
      <t>ユウ</t>
    </rPh>
    <phoneticPr fontId="4"/>
  </si>
  <si>
    <r>
      <t>祇園山本</t>
    </r>
    <r>
      <rPr>
        <sz val="9.5"/>
        <color indexed="8"/>
        <rFont val="Agency FB"/>
        <family val="2"/>
      </rPr>
      <t>(M</t>
    </r>
    <r>
      <rPr>
        <sz val="9.5"/>
        <color indexed="8"/>
        <rFont val="ＭＳ Ｐゴシック"/>
        <family val="3"/>
        <charset val="128"/>
      </rPr>
      <t>)</t>
    </r>
    <phoneticPr fontId="4"/>
  </si>
  <si>
    <r>
      <t>祇園春日野</t>
    </r>
    <r>
      <rPr>
        <sz val="9.5"/>
        <color indexed="8"/>
        <rFont val="Agency FB"/>
        <family val="2"/>
      </rPr>
      <t>(M</t>
    </r>
    <r>
      <rPr>
        <sz val="9.5"/>
        <color indexed="8"/>
        <rFont val="ＭＳ Ｐゴシック"/>
        <family val="3"/>
        <charset val="128"/>
      </rPr>
      <t>)</t>
    </r>
    <phoneticPr fontId="4"/>
  </si>
  <si>
    <r>
      <rPr>
        <sz val="9.5"/>
        <color indexed="8"/>
        <rFont val="ＭＳ Ｐゴシック"/>
        <family val="3"/>
        <charset val="128"/>
      </rPr>
      <t>八木</t>
    </r>
    <r>
      <rPr>
        <sz val="8"/>
        <color indexed="8"/>
        <rFont val="Agency FB"/>
        <family val="2"/>
      </rPr>
      <t>(M)</t>
    </r>
    <rPh sb="0" eb="2">
      <t>ヤギ</t>
    </rPh>
    <phoneticPr fontId="4"/>
  </si>
  <si>
    <r>
      <t>高陽南(</t>
    </r>
    <r>
      <rPr>
        <sz val="9.5"/>
        <color indexed="8"/>
        <rFont val="Agency FB"/>
        <family val="2"/>
      </rPr>
      <t>M</t>
    </r>
    <r>
      <rPr>
        <sz val="9.5"/>
        <color indexed="8"/>
        <rFont val="ＭＳ Ｐゴシック"/>
        <family val="3"/>
        <charset val="128"/>
      </rPr>
      <t>)</t>
    </r>
    <phoneticPr fontId="4"/>
  </si>
  <si>
    <r>
      <t>高陽中央(</t>
    </r>
    <r>
      <rPr>
        <sz val="9.5"/>
        <color indexed="8"/>
        <rFont val="Agency FB"/>
        <family val="2"/>
      </rPr>
      <t>M</t>
    </r>
    <r>
      <rPr>
        <sz val="9.5"/>
        <color indexed="8"/>
        <rFont val="ＭＳ Ｐゴシック"/>
        <family val="3"/>
        <charset val="128"/>
      </rPr>
      <t>)</t>
    </r>
    <rPh sb="2" eb="4">
      <t>チュウオウ</t>
    </rPh>
    <phoneticPr fontId="4"/>
  </si>
  <si>
    <r>
      <t>横川中広</t>
    </r>
    <r>
      <rPr>
        <sz val="9.5"/>
        <color indexed="8"/>
        <rFont val="Agency FB"/>
        <family val="2"/>
      </rPr>
      <t>(M</t>
    </r>
    <r>
      <rPr>
        <sz val="9.5"/>
        <color indexed="8"/>
        <rFont val="ＭＳ Ｐゴシック"/>
        <family val="3"/>
        <charset val="128"/>
      </rPr>
      <t>)</t>
    </r>
    <phoneticPr fontId="4"/>
  </si>
  <si>
    <r>
      <t>音戸</t>
    </r>
    <r>
      <rPr>
        <sz val="9.5"/>
        <color indexed="8"/>
        <rFont val="Agency FB"/>
        <family val="2"/>
      </rPr>
      <t>(N</t>
    </r>
    <r>
      <rPr>
        <sz val="9.5"/>
        <color indexed="8"/>
        <rFont val="ＭＳ Ｐゴシック"/>
        <family val="3"/>
        <charset val="128"/>
      </rPr>
      <t>)</t>
    </r>
    <phoneticPr fontId="4"/>
  </si>
  <si>
    <r>
      <t>三原中央</t>
    </r>
    <r>
      <rPr>
        <sz val="8"/>
        <color indexed="8"/>
        <rFont val="Agency FB"/>
        <family val="2"/>
      </rPr>
      <t>(AMSN</t>
    </r>
    <r>
      <rPr>
        <sz val="8"/>
        <color indexed="8"/>
        <rFont val="ＭＳ Ｐゴシック"/>
        <family val="3"/>
        <charset val="128"/>
      </rPr>
      <t>)</t>
    </r>
    <rPh sb="2" eb="4">
      <t>チ</t>
    </rPh>
    <phoneticPr fontId="4"/>
  </si>
  <si>
    <r>
      <t>新三原北</t>
    </r>
    <r>
      <rPr>
        <sz val="8"/>
        <color indexed="8"/>
        <rFont val="ＭＳ Ｐゴシック"/>
        <family val="3"/>
        <charset val="128"/>
      </rPr>
      <t>(</t>
    </r>
    <r>
      <rPr>
        <sz val="8"/>
        <color indexed="8"/>
        <rFont val="Agency FB"/>
        <family val="2"/>
      </rPr>
      <t>AMSN</t>
    </r>
    <r>
      <rPr>
        <sz val="8"/>
        <color indexed="8"/>
        <rFont val="ＭＳ Ｐゴシック"/>
        <family val="3"/>
        <charset val="128"/>
      </rPr>
      <t>)</t>
    </r>
    <rPh sb="0" eb="1">
      <t>シン</t>
    </rPh>
    <phoneticPr fontId="4"/>
  </si>
  <si>
    <r>
      <t>三原西部</t>
    </r>
    <r>
      <rPr>
        <sz val="8"/>
        <color indexed="8"/>
        <rFont val="Agency FB"/>
        <family val="2"/>
      </rPr>
      <t>(AMSN</t>
    </r>
    <r>
      <rPr>
        <sz val="8"/>
        <color indexed="8"/>
        <rFont val="ＭＳ Ｐゴシック"/>
        <family val="3"/>
        <charset val="128"/>
      </rPr>
      <t>)</t>
    </r>
    <phoneticPr fontId="4"/>
  </si>
  <si>
    <r>
      <t>八幡</t>
    </r>
    <r>
      <rPr>
        <sz val="8"/>
        <color indexed="8"/>
        <rFont val="Agency FB"/>
        <family val="2"/>
      </rPr>
      <t>(AMN</t>
    </r>
    <r>
      <rPr>
        <sz val="8"/>
        <color indexed="8"/>
        <rFont val="ＭＳ Ｐゴシック"/>
        <family val="3"/>
        <charset val="128"/>
      </rPr>
      <t>)</t>
    </r>
    <phoneticPr fontId="4"/>
  </si>
  <si>
    <r>
      <t>御調</t>
    </r>
    <r>
      <rPr>
        <sz val="8"/>
        <color indexed="8"/>
        <rFont val="ＭＳ Ｐゴシック"/>
        <family val="3"/>
        <charset val="128"/>
      </rPr>
      <t>（</t>
    </r>
    <r>
      <rPr>
        <sz val="8"/>
        <color indexed="8"/>
        <rFont val="Agency FB"/>
        <family val="2"/>
      </rPr>
      <t>MUN</t>
    </r>
    <r>
      <rPr>
        <sz val="8"/>
        <color indexed="8"/>
        <rFont val="ＭＳ Ｐゴシック"/>
        <family val="3"/>
        <charset val="128"/>
      </rPr>
      <t>）</t>
    </r>
    <r>
      <rPr>
        <sz val="8"/>
        <color indexed="8"/>
        <rFont val="ＭＳ Ｐゴシック"/>
        <family val="3"/>
        <charset val="128"/>
      </rPr>
      <t>【◎】</t>
    </r>
    <phoneticPr fontId="3"/>
  </si>
  <si>
    <r>
      <t>金浦(</t>
    </r>
    <r>
      <rPr>
        <sz val="9.5"/>
        <color indexed="8"/>
        <rFont val="Agency FB"/>
        <family val="2"/>
      </rPr>
      <t>AMS</t>
    </r>
    <r>
      <rPr>
        <sz val="9.5"/>
        <color indexed="8"/>
        <rFont val="ＭＳ Ｐゴシック"/>
        <family val="3"/>
        <charset val="128"/>
      </rPr>
      <t>)</t>
    </r>
    <rPh sb="0" eb="1">
      <t>キン</t>
    </rPh>
    <rPh sb="1" eb="2">
      <t>ウラ</t>
    </rPh>
    <phoneticPr fontId="3"/>
  </si>
  <si>
    <r>
      <t>笠岡</t>
    </r>
    <r>
      <rPr>
        <sz val="8"/>
        <color indexed="8"/>
        <rFont val="Agency FB"/>
        <family val="2"/>
      </rPr>
      <t>(AYMS)</t>
    </r>
    <phoneticPr fontId="3"/>
  </si>
  <si>
    <r>
      <t>芳井三原(</t>
    </r>
    <r>
      <rPr>
        <sz val="9.5"/>
        <color indexed="8"/>
        <rFont val="Agency FB"/>
        <family val="2"/>
      </rPr>
      <t>AYMS</t>
    </r>
    <r>
      <rPr>
        <sz val="9.5"/>
        <color indexed="8"/>
        <rFont val="ＭＳ Ｐゴシック"/>
        <family val="3"/>
        <charset val="128"/>
      </rPr>
      <t>)</t>
    </r>
    <phoneticPr fontId="3"/>
  </si>
  <si>
    <r>
      <t>美星(</t>
    </r>
    <r>
      <rPr>
        <sz val="8"/>
        <color indexed="8"/>
        <rFont val="Agency FB"/>
        <family val="2"/>
      </rPr>
      <t>AYMS</t>
    </r>
    <r>
      <rPr>
        <sz val="8"/>
        <color indexed="8"/>
        <rFont val="ＭＳ Ｐゴシック"/>
        <family val="3"/>
        <charset val="128"/>
      </rPr>
      <t>)</t>
    </r>
    <phoneticPr fontId="2"/>
  </si>
  <si>
    <r>
      <t>井原東</t>
    </r>
    <r>
      <rPr>
        <sz val="8"/>
        <color indexed="8"/>
        <rFont val="Agency FB"/>
        <family val="2"/>
      </rPr>
      <t>(AMS)</t>
    </r>
    <r>
      <rPr>
        <sz val="8"/>
        <color indexed="8"/>
        <rFont val="ＭＳ Ｐゴシック"/>
        <family val="3"/>
        <charset val="128"/>
      </rPr>
      <t>　</t>
    </r>
    <rPh sb="0" eb="2">
      <t>イハラ</t>
    </rPh>
    <rPh sb="2" eb="3">
      <t>ヒガシ</t>
    </rPh>
    <phoneticPr fontId="3"/>
  </si>
  <si>
    <r>
      <t>福山駅南</t>
    </r>
    <r>
      <rPr>
        <sz val="9.5"/>
        <color indexed="8"/>
        <rFont val="Agency FB"/>
        <family val="2"/>
      </rPr>
      <t>(N</t>
    </r>
    <r>
      <rPr>
        <sz val="9.5"/>
        <color indexed="8"/>
        <rFont val="ＭＳ Ｐゴシック"/>
        <family val="3"/>
        <charset val="128"/>
      </rPr>
      <t>)</t>
    </r>
    <phoneticPr fontId="4"/>
  </si>
  <si>
    <r>
      <t>中央</t>
    </r>
    <r>
      <rPr>
        <sz val="9.5"/>
        <color indexed="8"/>
        <rFont val="Agency FB"/>
        <family val="2"/>
      </rPr>
      <t>(N</t>
    </r>
    <r>
      <rPr>
        <sz val="9.5"/>
        <color indexed="8"/>
        <rFont val="ＭＳ Ｐゴシック"/>
        <family val="3"/>
        <charset val="128"/>
      </rPr>
      <t>)</t>
    </r>
    <phoneticPr fontId="4"/>
  </si>
  <si>
    <r>
      <t>福山南(</t>
    </r>
    <r>
      <rPr>
        <sz val="9.5"/>
        <color indexed="8"/>
        <rFont val="Agency FB"/>
        <family val="2"/>
      </rPr>
      <t>N</t>
    </r>
    <r>
      <rPr>
        <sz val="9.5"/>
        <color indexed="8"/>
        <rFont val="ＭＳ Ｐゴシック"/>
        <family val="3"/>
        <charset val="128"/>
      </rPr>
      <t>)</t>
    </r>
    <phoneticPr fontId="4"/>
  </si>
  <si>
    <r>
      <t>福山北(</t>
    </r>
    <r>
      <rPr>
        <sz val="9.5"/>
        <color indexed="8"/>
        <rFont val="Agency FB"/>
        <family val="2"/>
      </rPr>
      <t>MN</t>
    </r>
    <r>
      <rPr>
        <sz val="9.5"/>
        <color indexed="8"/>
        <rFont val="ＭＳ Ｐゴシック"/>
        <family val="3"/>
        <charset val="128"/>
      </rPr>
      <t>)</t>
    </r>
    <phoneticPr fontId="4"/>
  </si>
  <si>
    <r>
      <t>福山東(</t>
    </r>
    <r>
      <rPr>
        <sz val="9.5"/>
        <color indexed="8"/>
        <rFont val="Agency FB"/>
        <family val="2"/>
      </rPr>
      <t>N</t>
    </r>
    <r>
      <rPr>
        <sz val="9.5"/>
        <color indexed="8"/>
        <rFont val="ＭＳ Ｐゴシック"/>
        <family val="3"/>
        <charset val="128"/>
      </rPr>
      <t>)</t>
    </r>
    <phoneticPr fontId="4"/>
  </si>
  <si>
    <r>
      <t>春日(</t>
    </r>
    <r>
      <rPr>
        <sz val="9.5"/>
        <color indexed="8"/>
        <rFont val="Agency FB"/>
        <family val="2"/>
      </rPr>
      <t>N</t>
    </r>
    <r>
      <rPr>
        <sz val="9.5"/>
        <color indexed="8"/>
        <rFont val="ＭＳ Ｐゴシック"/>
        <family val="3"/>
        <charset val="128"/>
      </rPr>
      <t>)</t>
    </r>
    <phoneticPr fontId="4"/>
  </si>
  <si>
    <r>
      <t>深津(</t>
    </r>
    <r>
      <rPr>
        <sz val="9.5"/>
        <color indexed="8"/>
        <rFont val="Agency FB"/>
        <family val="2"/>
      </rPr>
      <t>MN</t>
    </r>
    <r>
      <rPr>
        <sz val="9.5"/>
        <color indexed="8"/>
        <rFont val="ＭＳ Ｐゴシック"/>
        <family val="3"/>
        <charset val="128"/>
      </rPr>
      <t>)</t>
    </r>
    <phoneticPr fontId="4"/>
  </si>
  <si>
    <r>
      <t>神辺(</t>
    </r>
    <r>
      <rPr>
        <sz val="9.5"/>
        <color indexed="8"/>
        <rFont val="Agency FB"/>
        <family val="2"/>
      </rPr>
      <t>M</t>
    </r>
    <r>
      <rPr>
        <sz val="9.5"/>
        <color indexed="8"/>
        <rFont val="ＭＳ Ｐゴシック"/>
        <family val="3"/>
        <charset val="128"/>
      </rPr>
      <t>)</t>
    </r>
    <phoneticPr fontId="4"/>
  </si>
  <si>
    <r>
      <t>駅家(</t>
    </r>
    <r>
      <rPr>
        <sz val="9.5"/>
        <color indexed="8"/>
        <rFont val="Agency FB"/>
        <family val="2"/>
      </rPr>
      <t>MN</t>
    </r>
    <r>
      <rPr>
        <sz val="9.5"/>
        <color indexed="8"/>
        <rFont val="ＭＳ Ｐゴシック"/>
        <family val="3"/>
        <charset val="128"/>
      </rPr>
      <t>)</t>
    </r>
    <phoneticPr fontId="4"/>
  </si>
  <si>
    <r>
      <t>戸手</t>
    </r>
    <r>
      <rPr>
        <sz val="9.5"/>
        <color indexed="8"/>
        <rFont val="Agency FB"/>
        <family val="2"/>
      </rPr>
      <t>(MN</t>
    </r>
    <r>
      <rPr>
        <sz val="9.5"/>
        <color indexed="8"/>
        <rFont val="ＭＳ Ｐゴシック"/>
        <family val="3"/>
        <charset val="128"/>
      </rPr>
      <t>)</t>
    </r>
    <phoneticPr fontId="4"/>
  </si>
  <si>
    <r>
      <t>新市</t>
    </r>
    <r>
      <rPr>
        <sz val="9.5"/>
        <color indexed="8"/>
        <rFont val="Agency FB"/>
        <family val="2"/>
      </rPr>
      <t>(MN</t>
    </r>
    <r>
      <rPr>
        <sz val="9.5"/>
        <color indexed="8"/>
        <rFont val="ＭＳ Ｐゴシック"/>
        <family val="3"/>
        <charset val="128"/>
      </rPr>
      <t>)</t>
    </r>
    <phoneticPr fontId="4"/>
  </si>
  <si>
    <r>
      <t>沼隈（</t>
    </r>
    <r>
      <rPr>
        <sz val="9.5"/>
        <color indexed="8"/>
        <rFont val="Agency FB"/>
        <family val="2"/>
      </rPr>
      <t>U</t>
    </r>
    <r>
      <rPr>
        <sz val="9.5"/>
        <color indexed="8"/>
        <rFont val="ＭＳ Ｐゴシック"/>
        <family val="3"/>
        <charset val="128"/>
      </rPr>
      <t>）</t>
    </r>
    <phoneticPr fontId="4"/>
  </si>
  <si>
    <t xml:space="preserve">◆安芸区矢野町寺屋敷地区は各新聞とも焼山に含みます ◆安芸郡坂町小屋浦地区は天応吉浦に含みます </t>
    <phoneticPr fontId="4"/>
  </si>
  <si>
    <r>
      <t>尾道北</t>
    </r>
    <r>
      <rPr>
        <sz val="8"/>
        <color indexed="8"/>
        <rFont val="Agency FB"/>
        <family val="2"/>
      </rPr>
      <t>(AMSNU)</t>
    </r>
    <phoneticPr fontId="3"/>
  </si>
  <si>
    <t>　　</t>
  </si>
  <si>
    <t>比和(合)</t>
    <phoneticPr fontId="4"/>
  </si>
  <si>
    <r>
      <t>松永</t>
    </r>
    <r>
      <rPr>
        <sz val="8"/>
        <color indexed="8"/>
        <rFont val="Agency FB"/>
        <family val="2"/>
      </rPr>
      <t>(SN)</t>
    </r>
    <phoneticPr fontId="4"/>
  </si>
  <si>
    <r>
      <t>府中</t>
    </r>
    <r>
      <rPr>
        <sz val="8"/>
        <color indexed="8"/>
        <rFont val="Agency FB"/>
        <family val="2"/>
      </rPr>
      <t>(AMSN)</t>
    </r>
    <phoneticPr fontId="4"/>
  </si>
  <si>
    <t>松永</t>
    <phoneticPr fontId="4"/>
  </si>
  <si>
    <t>松永南</t>
    <rPh sb="2" eb="3">
      <t>ミナミ</t>
    </rPh>
    <phoneticPr fontId="4"/>
  </si>
  <si>
    <r>
      <t>重井</t>
    </r>
    <r>
      <rPr>
        <sz val="9"/>
        <color indexed="8"/>
        <rFont val="ＭＳ Ｐゴシック"/>
        <family val="3"/>
        <charset val="128"/>
      </rPr>
      <t>(合)</t>
    </r>
    <rPh sb="3" eb="4">
      <t>ゴウ</t>
    </rPh>
    <phoneticPr fontId="3"/>
  </si>
  <si>
    <r>
      <t>尾道南</t>
    </r>
    <r>
      <rPr>
        <sz val="8"/>
        <color indexed="8"/>
        <rFont val="Agency FB"/>
        <family val="2"/>
      </rPr>
      <t>(AYM</t>
    </r>
    <r>
      <rPr>
        <sz val="8"/>
        <color indexed="8"/>
        <rFont val="Agency FB"/>
        <family val="2"/>
      </rPr>
      <t>SN)</t>
    </r>
    <phoneticPr fontId="3"/>
  </si>
  <si>
    <r>
      <t>庄原南</t>
    </r>
    <r>
      <rPr>
        <sz val="9"/>
        <color indexed="8"/>
        <rFont val="Agency FB"/>
        <family val="2"/>
      </rPr>
      <t>(</t>
    </r>
    <r>
      <rPr>
        <sz val="9"/>
        <color indexed="8"/>
        <rFont val="ＭＳ Ｐゴシック"/>
        <family val="3"/>
        <charset val="128"/>
      </rPr>
      <t>合</t>
    </r>
    <r>
      <rPr>
        <sz val="9"/>
        <color indexed="8"/>
        <rFont val="Agency FB"/>
        <family val="2"/>
      </rPr>
      <t>)</t>
    </r>
    <rPh sb="4" eb="5">
      <t>ゴウ</t>
    </rPh>
    <phoneticPr fontId="4"/>
  </si>
  <si>
    <r>
      <t>中央</t>
    </r>
    <r>
      <rPr>
        <sz val="8"/>
        <color indexed="8"/>
        <rFont val="Agency FB"/>
        <family val="2"/>
      </rPr>
      <t>(AMSN)</t>
    </r>
    <phoneticPr fontId="2"/>
  </si>
  <si>
    <r>
      <t>城北通り</t>
    </r>
    <r>
      <rPr>
        <sz val="8"/>
        <color indexed="8"/>
        <rFont val="Agency FB"/>
        <family val="2"/>
      </rPr>
      <t>(MSN)</t>
    </r>
    <phoneticPr fontId="4"/>
  </si>
  <si>
    <r>
      <t>翠町・皆実町</t>
    </r>
    <r>
      <rPr>
        <sz val="8"/>
        <color indexed="8"/>
        <rFont val="Agency FB"/>
        <family val="2"/>
      </rPr>
      <t>(MSN)</t>
    </r>
    <rPh sb="3" eb="5">
      <t>ミナミ</t>
    </rPh>
    <rPh sb="5" eb="6">
      <t>マチ</t>
    </rPh>
    <phoneticPr fontId="4"/>
  </si>
  <si>
    <t>ページ下部の注意事項です。◆マークは販売店エリアに関する注意事項です。☆マークはくるみるに関する注意事項です</t>
    <rPh sb="3" eb="5">
      <t>カブ</t>
    </rPh>
    <rPh sb="6" eb="8">
      <t>チュウイ</t>
    </rPh>
    <rPh sb="8" eb="10">
      <t>ジコウ</t>
    </rPh>
    <rPh sb="18" eb="21">
      <t>ハンバイテン</t>
    </rPh>
    <rPh sb="25" eb="26">
      <t>カン</t>
    </rPh>
    <rPh sb="28" eb="30">
      <t>チュウイ</t>
    </rPh>
    <rPh sb="30" eb="32">
      <t>ジコウ</t>
    </rPh>
    <rPh sb="45" eb="46">
      <t>カン</t>
    </rPh>
    <phoneticPr fontId="4"/>
  </si>
  <si>
    <t>◆販売所名の後ろにマークのない販売所は１枚２０銭の送料が必要です</t>
    <rPh sb="2" eb="4">
      <t>ハンバイ</t>
    </rPh>
    <rPh sb="4" eb="5">
      <t>トコロ</t>
    </rPh>
    <rPh sb="5" eb="6">
      <t>ナ</t>
    </rPh>
    <rPh sb="7" eb="8">
      <t>ウシ</t>
    </rPh>
    <rPh sb="16" eb="18">
      <t>ハンバイ</t>
    </rPh>
    <rPh sb="18" eb="19">
      <t>ショ</t>
    </rPh>
    <rPh sb="21" eb="22">
      <t>マイ</t>
    </rPh>
    <rPh sb="24" eb="25">
      <t>セン</t>
    </rPh>
    <rPh sb="26" eb="28">
      <t>ソウリョウ</t>
    </rPh>
    <rPh sb="29" eb="31">
      <t>ヒツヨウ</t>
    </rPh>
    <phoneticPr fontId="4"/>
  </si>
  <si>
    <t>◆【〇】マークの付いた販売所は郡部扱となり、1営業日搬入が早くなり、1枚1円の配送料が必要です</t>
    <rPh sb="11" eb="13">
      <t>ハンバイ</t>
    </rPh>
    <rPh sb="13" eb="14">
      <t>ハンバイ</t>
    </rPh>
    <rPh sb="14" eb="15">
      <t>シモ</t>
    </rPh>
    <rPh sb="15" eb="17">
      <t>スガワ</t>
    </rPh>
    <rPh sb="18" eb="21">
      <t>ウサゴウ</t>
    </rPh>
    <rPh sb="23" eb="26">
      <t>エイギョウビ</t>
    </rPh>
    <rPh sb="26" eb="28">
      <t>ハンニュウ</t>
    </rPh>
    <rPh sb="29" eb="30">
      <t>ハヤ</t>
    </rPh>
    <rPh sb="35" eb="36">
      <t>マイ</t>
    </rPh>
    <rPh sb="37" eb="38">
      <t>エン</t>
    </rPh>
    <rPh sb="39" eb="41">
      <t>ハイソウ</t>
    </rPh>
    <rPh sb="41" eb="42">
      <t>リョウ</t>
    </rPh>
    <rPh sb="43" eb="45">
      <t>ヒツヨウハヤハンニュウヒ</t>
    </rPh>
    <phoneticPr fontId="4"/>
  </si>
  <si>
    <t>◆邑智郡は１枚1円の配送料が必要です◆邑智郡の口羽、美郷町の都賀の2店は三次営業所からの手配となり営業所間転送料が別途必要です</t>
    <rPh sb="1" eb="4">
      <t>オオチグン</t>
    </rPh>
    <rPh sb="6" eb="7">
      <t>マイ</t>
    </rPh>
    <rPh sb="8" eb="9">
      <t>エン</t>
    </rPh>
    <rPh sb="10" eb="12">
      <t>ハイソウ</t>
    </rPh>
    <rPh sb="12" eb="13">
      <t>リョウ</t>
    </rPh>
    <rPh sb="14" eb="16">
      <t>ヒツヨウ</t>
    </rPh>
    <phoneticPr fontId="4"/>
  </si>
  <si>
    <t>◆飯石郡は1枚1円配送料が必要です◆島根県飯石郡赤名は三次営業所からの手配となり営業所間転送料が別途必要です</t>
    <rPh sb="1" eb="3">
      <t>イイシ</t>
    </rPh>
    <rPh sb="6" eb="7">
      <t>マイ</t>
    </rPh>
    <rPh sb="8" eb="9">
      <t>エン</t>
    </rPh>
    <rPh sb="18" eb="20">
      <t>シマネ</t>
    </rPh>
    <rPh sb="20" eb="21">
      <t>ケン</t>
    </rPh>
    <rPh sb="21" eb="23">
      <t>イイシ</t>
    </rPh>
    <rPh sb="23" eb="24">
      <t>グン</t>
    </rPh>
    <rPh sb="24" eb="25">
      <t>アカ</t>
    </rPh>
    <rPh sb="25" eb="26">
      <t>ナ</t>
    </rPh>
    <phoneticPr fontId="4"/>
  </si>
  <si>
    <t>◆井原市 山陽新聞・芳井三原販売所と美星販売所は、広島本社-営業日４日前、福山営業所-営業日３日前搬入となります</t>
    <rPh sb="3" eb="4">
      <t>シ</t>
    </rPh>
    <rPh sb="12" eb="14">
      <t>ミハラ</t>
    </rPh>
    <rPh sb="14" eb="16">
      <t>ハンバイ</t>
    </rPh>
    <rPh sb="16" eb="17">
      <t>ショ</t>
    </rPh>
    <rPh sb="18" eb="20">
      <t>ビセイ</t>
    </rPh>
    <rPh sb="20" eb="22">
      <t>ハンバイ</t>
    </rPh>
    <rPh sb="22" eb="23">
      <t>ショ</t>
    </rPh>
    <rPh sb="25" eb="27">
      <t>ヒロシマ</t>
    </rPh>
    <rPh sb="27" eb="29">
      <t>ホンシャ</t>
    </rPh>
    <rPh sb="30" eb="33">
      <t>エイギョウビ</t>
    </rPh>
    <rPh sb="34" eb="35">
      <t>ヒ</t>
    </rPh>
    <rPh sb="35" eb="36">
      <t>マエ</t>
    </rPh>
    <rPh sb="37" eb="39">
      <t>フクヤマ</t>
    </rPh>
    <rPh sb="39" eb="42">
      <t>エイギョウショ</t>
    </rPh>
    <rPh sb="43" eb="46">
      <t>エイギョウビ</t>
    </rPh>
    <rPh sb="47" eb="48">
      <t>ヒ</t>
    </rPh>
    <rPh sb="48" eb="49">
      <t>マエ</t>
    </rPh>
    <rPh sb="49" eb="51">
      <t>ハンニュウ</t>
    </rPh>
    <phoneticPr fontId="4"/>
  </si>
  <si>
    <t>広島本社</t>
    <phoneticPr fontId="2"/>
  </si>
  <si>
    <r>
      <t>五日市中央北</t>
    </r>
    <r>
      <rPr>
        <sz val="8"/>
        <color indexed="8"/>
        <rFont val="Agency FB"/>
        <family val="2"/>
      </rPr>
      <t>(M)</t>
    </r>
    <rPh sb="3" eb="5">
      <t>チュウオウ</t>
    </rPh>
    <rPh sb="5" eb="6">
      <t>キタ</t>
    </rPh>
    <phoneticPr fontId="4"/>
  </si>
  <si>
    <r>
      <t>五日市中央</t>
    </r>
    <r>
      <rPr>
        <sz val="8"/>
        <color indexed="8"/>
        <rFont val="Agency FB"/>
        <family val="2"/>
      </rPr>
      <t>(M)</t>
    </r>
    <rPh sb="3" eb="5">
      <t>チュウオウ</t>
    </rPh>
    <phoneticPr fontId="4"/>
  </si>
  <si>
    <r>
      <t>五日市南</t>
    </r>
    <r>
      <rPr>
        <sz val="9.5"/>
        <color indexed="8"/>
        <rFont val="Agency FB"/>
        <family val="2"/>
      </rPr>
      <t>(M)</t>
    </r>
    <rPh sb="3" eb="4">
      <t>ミナミ</t>
    </rPh>
    <phoneticPr fontId="2"/>
  </si>
  <si>
    <r>
      <t>五日市東</t>
    </r>
    <r>
      <rPr>
        <sz val="9.5"/>
        <color indexed="8"/>
        <rFont val="Agency FB"/>
        <family val="2"/>
      </rPr>
      <t>(M)</t>
    </r>
    <rPh sb="3" eb="4">
      <t>ヒガシ</t>
    </rPh>
    <phoneticPr fontId="2"/>
  </si>
  <si>
    <t>廿日市(N)</t>
    <phoneticPr fontId="4"/>
  </si>
  <si>
    <t>新涯・曙</t>
    <rPh sb="3" eb="4">
      <t>アケボノ</t>
    </rPh>
    <phoneticPr fontId="2"/>
  </si>
  <si>
    <t>曙（新涯に統合）</t>
    <phoneticPr fontId="2"/>
  </si>
  <si>
    <r>
      <t>祇園西</t>
    </r>
    <r>
      <rPr>
        <sz val="8"/>
        <color indexed="8"/>
        <rFont val="Agency FB"/>
        <family val="2"/>
      </rPr>
      <t>(M)</t>
    </r>
    <rPh sb="2" eb="3">
      <t>ニシ</t>
    </rPh>
    <phoneticPr fontId="4"/>
  </si>
  <si>
    <r>
      <t>祇園東</t>
    </r>
    <r>
      <rPr>
        <sz val="8"/>
        <color indexed="8"/>
        <rFont val="Agency FB"/>
        <family val="2"/>
      </rPr>
      <t>(M)</t>
    </r>
    <rPh sb="2" eb="3">
      <t>ヒガシ</t>
    </rPh>
    <phoneticPr fontId="4"/>
  </si>
  <si>
    <r>
      <t>安東</t>
    </r>
    <r>
      <rPr>
        <sz val="8"/>
        <color indexed="8"/>
        <rFont val="Agency FB"/>
        <family val="2"/>
      </rPr>
      <t>(M)</t>
    </r>
    <rPh sb="0" eb="1">
      <t>ヤス</t>
    </rPh>
    <rPh sb="1" eb="2">
      <t>ヒガシ</t>
    </rPh>
    <phoneticPr fontId="4"/>
  </si>
  <si>
    <r>
      <t>緑井・古市</t>
    </r>
    <r>
      <rPr>
        <sz val="8"/>
        <color indexed="8"/>
        <rFont val="Agency FB"/>
        <family val="2"/>
      </rPr>
      <t>(M)</t>
    </r>
    <rPh sb="3" eb="5">
      <t>フルイチ</t>
    </rPh>
    <phoneticPr fontId="4"/>
  </si>
  <si>
    <r>
      <t>中筋・古市東</t>
    </r>
    <r>
      <rPr>
        <sz val="8"/>
        <color indexed="8"/>
        <rFont val="Agency FB"/>
        <family val="2"/>
      </rPr>
      <t>(M)</t>
    </r>
    <rPh sb="0" eb="2">
      <t>ナカスジ</t>
    </rPh>
    <rPh sb="3" eb="5">
      <t>フルイチ</t>
    </rPh>
    <rPh sb="5" eb="6">
      <t>ヒガシ</t>
    </rPh>
    <phoneticPr fontId="4"/>
  </si>
  <si>
    <r>
      <t>安南</t>
    </r>
    <r>
      <rPr>
        <sz val="8"/>
        <color indexed="8"/>
        <rFont val="Agency FB"/>
        <family val="2"/>
      </rPr>
      <t>(M)</t>
    </r>
    <rPh sb="0" eb="1">
      <t>ヤス</t>
    </rPh>
    <rPh sb="1" eb="2">
      <t>ミナミ</t>
    </rPh>
    <phoneticPr fontId="4"/>
  </si>
  <si>
    <r>
      <t>安中央</t>
    </r>
    <r>
      <rPr>
        <sz val="8"/>
        <color indexed="8"/>
        <rFont val="Agency FB"/>
        <family val="2"/>
      </rPr>
      <t>(M)</t>
    </r>
    <rPh sb="0" eb="1">
      <t>ヤス</t>
    </rPh>
    <rPh sb="1" eb="3">
      <t>チュウオウ</t>
    </rPh>
    <phoneticPr fontId="4"/>
  </si>
  <si>
    <r>
      <t>沼田</t>
    </r>
    <r>
      <rPr>
        <sz val="8"/>
        <color indexed="8"/>
        <rFont val="Agency FB"/>
        <family val="2"/>
      </rPr>
      <t>(</t>
    </r>
    <r>
      <rPr>
        <sz val="8"/>
        <color indexed="8"/>
        <rFont val="ＭＳ Ｐゴシック"/>
        <family val="3"/>
        <charset val="128"/>
      </rPr>
      <t>ＡＭ</t>
    </r>
    <r>
      <rPr>
        <sz val="8"/>
        <color indexed="8"/>
        <rFont val="Agency FB"/>
        <family val="2"/>
      </rPr>
      <t>SN)</t>
    </r>
    <r>
      <rPr>
        <sz val="8"/>
        <color indexed="8"/>
        <rFont val="ＭＳ Ｐゴシック"/>
        <family val="3"/>
        <charset val="128"/>
      </rPr>
      <t>【注1】</t>
    </r>
    <rPh sb="9" eb="10">
      <t>チュウ</t>
    </rPh>
    <phoneticPr fontId="4"/>
  </si>
  <si>
    <r>
      <t>安佐町南</t>
    </r>
    <r>
      <rPr>
        <sz val="8"/>
        <color indexed="8"/>
        <rFont val="Agency FB"/>
        <family val="2"/>
      </rPr>
      <t>(AMSN)</t>
    </r>
    <r>
      <rPr>
        <sz val="8"/>
        <color indexed="8"/>
        <rFont val="ＭＳ Ｐゴシック"/>
        <family val="3"/>
        <charset val="128"/>
      </rPr>
      <t>【注2】</t>
    </r>
    <rPh sb="11" eb="12">
      <t>チュウ</t>
    </rPh>
    <phoneticPr fontId="4"/>
  </si>
  <si>
    <t>◆【注1】中国新聞　沼田の安佐南区伴北４丁目～７丁目、伴北町は安佐町南へ移管しました　</t>
    <rPh sb="2" eb="3">
      <t>チュウ</t>
    </rPh>
    <rPh sb="10" eb="12">
      <t>ヌマタ</t>
    </rPh>
    <rPh sb="13" eb="17">
      <t>アサミナミク</t>
    </rPh>
    <rPh sb="17" eb="19">
      <t>トモキタ</t>
    </rPh>
    <rPh sb="20" eb="22">
      <t>チョウメ</t>
    </rPh>
    <rPh sb="24" eb="26">
      <t>チョウメ</t>
    </rPh>
    <rPh sb="27" eb="29">
      <t>トモキタ</t>
    </rPh>
    <rPh sb="29" eb="30">
      <t>チョウ</t>
    </rPh>
    <rPh sb="31" eb="33">
      <t>アサ</t>
    </rPh>
    <rPh sb="33" eb="34">
      <t>マチ</t>
    </rPh>
    <rPh sb="34" eb="35">
      <t>ミナミ</t>
    </rPh>
    <rPh sb="36" eb="38">
      <t>イカン</t>
    </rPh>
    <phoneticPr fontId="4"/>
  </si>
  <si>
    <t>◆【注2】中国新聞　安佐町南は安佐南区伴北４丁目～７丁目、伴北町を含みます　</t>
    <rPh sb="2" eb="3">
      <t>チュウ</t>
    </rPh>
    <rPh sb="13" eb="14">
      <t>ミナミ</t>
    </rPh>
    <rPh sb="15" eb="19">
      <t>アサミナミク</t>
    </rPh>
    <rPh sb="19" eb="21">
      <t>トモキタ</t>
    </rPh>
    <rPh sb="22" eb="24">
      <t>チョウメ</t>
    </rPh>
    <rPh sb="26" eb="28">
      <t>チョウメ</t>
    </rPh>
    <rPh sb="29" eb="31">
      <t>トモキタ</t>
    </rPh>
    <rPh sb="31" eb="32">
      <t>チョウ</t>
    </rPh>
    <phoneticPr fontId="4"/>
  </si>
  <si>
    <r>
      <t>広瀬・舟入中町</t>
    </r>
    <r>
      <rPr>
        <sz val="8"/>
        <color indexed="8"/>
        <rFont val="Agency FB"/>
        <family val="2"/>
      </rPr>
      <t>(SN)</t>
    </r>
    <rPh sb="0" eb="2">
      <t>ヒロセ</t>
    </rPh>
    <rPh sb="3" eb="5">
      <t>フナイリ</t>
    </rPh>
    <rPh sb="5" eb="7">
      <t>ナカマチ</t>
    </rPh>
    <phoneticPr fontId="10"/>
  </si>
  <si>
    <r>
      <t>尾道東</t>
    </r>
    <r>
      <rPr>
        <sz val="8"/>
        <color indexed="8"/>
        <rFont val="Agency FB"/>
        <family val="2"/>
      </rPr>
      <t>(AMSUN)</t>
    </r>
    <phoneticPr fontId="3"/>
  </si>
  <si>
    <r>
      <rPr>
        <sz val="11.5"/>
        <color indexed="8"/>
        <rFont val="ＭＳ Ｐゴシック"/>
        <family val="3"/>
        <charset val="128"/>
      </rPr>
      <t>尾道</t>
    </r>
    <r>
      <rPr>
        <sz val="9.5"/>
        <color indexed="8"/>
        <rFont val="ＭＳ Ｐゴシック"/>
        <family val="3"/>
        <charset val="128"/>
      </rPr>
      <t>（中国尾道、尾道西、尾道東へ分割統合）</t>
    </r>
    <rPh sb="0" eb="2">
      <t>オノミチ</t>
    </rPh>
    <rPh sb="3" eb="5">
      <t>チュウゴク</t>
    </rPh>
    <rPh sb="5" eb="7">
      <t>オノミチ</t>
    </rPh>
    <rPh sb="8" eb="10">
      <t>オノミチ</t>
    </rPh>
    <rPh sb="10" eb="11">
      <t>ニシ</t>
    </rPh>
    <rPh sb="12" eb="14">
      <t>オノミチ</t>
    </rPh>
    <rPh sb="14" eb="15">
      <t>ヒガシ</t>
    </rPh>
    <rPh sb="16" eb="18">
      <t>ブンカツ</t>
    </rPh>
    <rPh sb="18" eb="20">
      <t>トウゴウ</t>
    </rPh>
    <phoneticPr fontId="2"/>
  </si>
  <si>
    <r>
      <t>矢野東</t>
    </r>
    <r>
      <rPr>
        <sz val="8"/>
        <color indexed="8"/>
        <rFont val="Agency FB"/>
        <family val="2"/>
      </rPr>
      <t>(M)</t>
    </r>
    <rPh sb="2" eb="3">
      <t>ヒガシ</t>
    </rPh>
    <phoneticPr fontId="4"/>
  </si>
  <si>
    <r>
      <t>矢野西</t>
    </r>
    <r>
      <rPr>
        <sz val="8"/>
        <color indexed="8"/>
        <rFont val="Agency FB"/>
        <family val="2"/>
      </rPr>
      <t>(M)</t>
    </r>
    <rPh sb="2" eb="3">
      <t>ニシ</t>
    </rPh>
    <phoneticPr fontId="4"/>
  </si>
  <si>
    <r>
      <t>矢野新町・坂</t>
    </r>
    <r>
      <rPr>
        <sz val="9.5"/>
        <rFont val="ＭＳ Ｐゴシック"/>
        <family val="3"/>
        <charset val="128"/>
      </rPr>
      <t>(</t>
    </r>
    <r>
      <rPr>
        <sz val="9.5"/>
        <rFont val="Agency FB"/>
        <family val="2"/>
      </rPr>
      <t>N</t>
    </r>
    <r>
      <rPr>
        <sz val="9.5"/>
        <color indexed="8"/>
        <rFont val="ＭＳ Ｐゴシック"/>
        <family val="3"/>
        <charset val="128"/>
      </rPr>
      <t>)</t>
    </r>
    <rPh sb="0" eb="4">
      <t>ヤノシンマチ</t>
    </rPh>
    <phoneticPr fontId="4"/>
  </si>
  <si>
    <t>海田中央</t>
    <rPh sb="2" eb="4">
      <t>チュウオウ</t>
    </rPh>
    <phoneticPr fontId="4"/>
  </si>
  <si>
    <r>
      <t>尾道</t>
    </r>
    <r>
      <rPr>
        <sz val="8"/>
        <color indexed="8"/>
        <rFont val="Agency FB"/>
        <family val="2"/>
      </rPr>
      <t>(ASN)</t>
    </r>
    <phoneticPr fontId="3"/>
  </si>
  <si>
    <t>←A4・B4  (D4)・B5・A3（二つ折り）・B3（二つ折り）以外は「その他」を選択して、備考へサイズを記入してください。</t>
    <rPh sb="33" eb="35">
      <t>イガイ</t>
    </rPh>
    <rPh sb="39" eb="40">
      <t>ホカ</t>
    </rPh>
    <rPh sb="42" eb="44">
      <t>センタク</t>
    </rPh>
    <rPh sb="47" eb="49">
      <t>ビコウ</t>
    </rPh>
    <rPh sb="54" eb="56">
      <t>キニュウ</t>
    </rPh>
    <phoneticPr fontId="4"/>
  </si>
  <si>
    <r>
      <t>玖珂・高森</t>
    </r>
    <r>
      <rPr>
        <sz val="8"/>
        <rFont val="ＭＳ Ｐゴシック"/>
        <family val="3"/>
        <charset val="128"/>
      </rPr>
      <t>(AMNS)</t>
    </r>
    <rPh sb="3" eb="5">
      <t>タカモリ</t>
    </rPh>
    <phoneticPr fontId="4"/>
  </si>
  <si>
    <r>
      <t>高森</t>
    </r>
    <r>
      <rPr>
        <sz val="8"/>
        <rFont val="ＭＳ Ｐゴシック"/>
        <family val="3"/>
        <charset val="128"/>
      </rPr>
      <t>(AN)※玖珂へ統廃合</t>
    </r>
    <rPh sb="7" eb="9">
      <t>クガ</t>
    </rPh>
    <rPh sb="10" eb="13">
      <t>トウハイゴウ</t>
    </rPh>
    <phoneticPr fontId="4"/>
  </si>
  <si>
    <t>341032120000</t>
    <phoneticPr fontId="2"/>
  </si>
  <si>
    <t>341079020000</t>
    <phoneticPr fontId="2"/>
  </si>
  <si>
    <t>343099010000</t>
    <phoneticPr fontId="2"/>
  </si>
  <si>
    <t>341092010000</t>
    <phoneticPr fontId="2"/>
  </si>
  <si>
    <t>341092030000</t>
    <phoneticPr fontId="2"/>
  </si>
  <si>
    <t>341092040000</t>
    <phoneticPr fontId="2"/>
  </si>
  <si>
    <t>341092050000</t>
  </si>
  <si>
    <t>341092060000</t>
  </si>
  <si>
    <t>343092210000</t>
    <phoneticPr fontId="2"/>
  </si>
  <si>
    <t>341056030000</t>
    <phoneticPr fontId="2"/>
  </si>
  <si>
    <t>341056040000</t>
    <phoneticPr fontId="2"/>
  </si>
  <si>
    <t>341056050000</t>
    <phoneticPr fontId="2"/>
  </si>
  <si>
    <t>341056130000</t>
    <phoneticPr fontId="2"/>
  </si>
  <si>
    <t>341056140000</t>
    <phoneticPr fontId="2"/>
  </si>
  <si>
    <t>341069080000</t>
    <phoneticPr fontId="2"/>
  </si>
  <si>
    <t>341069090000</t>
    <phoneticPr fontId="2"/>
  </si>
  <si>
    <t>341082520000</t>
    <phoneticPr fontId="2"/>
  </si>
  <si>
    <t>341082530000</t>
    <phoneticPr fontId="2"/>
  </si>
  <si>
    <t>341082510000</t>
    <phoneticPr fontId="2"/>
  </si>
  <si>
    <t>341082540000</t>
    <phoneticPr fontId="2"/>
  </si>
  <si>
    <t>341082560000</t>
    <phoneticPr fontId="2"/>
  </si>
  <si>
    <t>342133020000</t>
    <phoneticPr fontId="2"/>
  </si>
  <si>
    <t>342021180000</t>
    <phoneticPr fontId="2"/>
  </si>
  <si>
    <t>342072510000</t>
    <phoneticPr fontId="2"/>
  </si>
  <si>
    <t>342072520000</t>
    <phoneticPr fontId="2"/>
  </si>
  <si>
    <t>342072530000</t>
  </si>
  <si>
    <t>342072540000</t>
    <phoneticPr fontId="2"/>
  </si>
  <si>
    <t>342072550000</t>
    <phoneticPr fontId="2"/>
  </si>
  <si>
    <r>
      <t>温品通り</t>
    </r>
    <r>
      <rPr>
        <sz val="8"/>
        <color indexed="8"/>
        <rFont val="Agency FB"/>
        <family val="2"/>
      </rPr>
      <t>(M)</t>
    </r>
    <rPh sb="2" eb="3">
      <t>トオ</t>
    </rPh>
    <phoneticPr fontId="4"/>
  </si>
  <si>
    <r>
      <t>中山・温品</t>
    </r>
    <r>
      <rPr>
        <sz val="8"/>
        <color indexed="8"/>
        <rFont val="Agency FB"/>
        <family val="2"/>
      </rPr>
      <t>(M)</t>
    </r>
    <rPh sb="0" eb="2">
      <t>ナカヤマ</t>
    </rPh>
    <phoneticPr fontId="4"/>
  </si>
  <si>
    <t>(宮島410含む)</t>
    <rPh sb="1" eb="3">
      <t>ミヤジマ</t>
    </rPh>
    <rPh sb="6" eb="7">
      <t>フク</t>
    </rPh>
    <phoneticPr fontId="2"/>
  </si>
  <si>
    <t>大井（山）</t>
    <rPh sb="0" eb="2">
      <t>オオイ</t>
    </rPh>
    <rPh sb="3" eb="4">
      <t>ヤマ</t>
    </rPh>
    <phoneticPr fontId="2"/>
  </si>
  <si>
    <r>
      <t>江田島南(合)</t>
    </r>
    <r>
      <rPr>
        <sz val="8"/>
        <color indexed="8"/>
        <rFont val="ＭＳ Ｐゴシック"/>
        <family val="3"/>
        <charset val="128"/>
      </rPr>
      <t>【※】</t>
    </r>
    <rPh sb="0" eb="3">
      <t>エタジマ</t>
    </rPh>
    <rPh sb="3" eb="4">
      <t>ミナミ</t>
    </rPh>
    <phoneticPr fontId="3"/>
  </si>
  <si>
    <r>
      <t>江田島</t>
    </r>
    <r>
      <rPr>
        <sz val="8"/>
        <color indexed="8"/>
        <rFont val="Agency FB"/>
        <family val="2"/>
      </rPr>
      <t>(</t>
    </r>
    <r>
      <rPr>
        <sz val="8"/>
        <color indexed="8"/>
        <rFont val="ＭＳ Ｐゴシック"/>
        <family val="3"/>
        <charset val="128"/>
      </rPr>
      <t>合</t>
    </r>
    <r>
      <rPr>
        <sz val="8"/>
        <color indexed="8"/>
        <rFont val="Agency FB"/>
        <family val="2"/>
      </rPr>
      <t>)</t>
    </r>
    <r>
      <rPr>
        <sz val="8"/>
        <color indexed="8"/>
        <rFont val="ＭＳ Ｐゴシック"/>
        <family val="3"/>
        <charset val="128"/>
      </rPr>
      <t>【※】</t>
    </r>
    <rPh sb="4" eb="5">
      <t>ゴウ</t>
    </rPh>
    <phoneticPr fontId="3"/>
  </si>
  <si>
    <t>（江田島・江田島南へ分割統合）</t>
    <rPh sb="1" eb="4">
      <t>エタジマ</t>
    </rPh>
    <rPh sb="5" eb="8">
      <t>エタジマ</t>
    </rPh>
    <rPh sb="8" eb="9">
      <t>ミナミ</t>
    </rPh>
    <phoneticPr fontId="2"/>
  </si>
  <si>
    <t>（江田島南へ統合）</t>
    <rPh sb="1" eb="4">
      <t>エタジマ</t>
    </rPh>
    <rPh sb="4" eb="5">
      <t>ミナミ</t>
    </rPh>
    <phoneticPr fontId="2"/>
  </si>
  <si>
    <t>（江田島へ統合）</t>
    <phoneticPr fontId="2"/>
  </si>
  <si>
    <r>
      <t>中町(合)</t>
    </r>
    <r>
      <rPr>
        <sz val="8"/>
        <color indexed="8"/>
        <rFont val="ＭＳ Ｐゴシック"/>
        <family val="3"/>
        <charset val="128"/>
      </rPr>
      <t>【※】</t>
    </r>
    <phoneticPr fontId="3"/>
  </si>
  <si>
    <t>◆中国新聞の江田島販売所は旧・江田島、切串、飛渡瀬の県道44号東側を統合</t>
    <rPh sb="1" eb="5">
      <t>チュウゴクシンブン</t>
    </rPh>
    <rPh sb="6" eb="9">
      <t>エタジマ</t>
    </rPh>
    <rPh sb="9" eb="11">
      <t>ハンバイ</t>
    </rPh>
    <rPh sb="11" eb="12">
      <t>ショ</t>
    </rPh>
    <rPh sb="13" eb="14">
      <t>キュウ</t>
    </rPh>
    <rPh sb="15" eb="18">
      <t>エタジマ</t>
    </rPh>
    <rPh sb="19" eb="20">
      <t>キリ</t>
    </rPh>
    <rPh sb="20" eb="21">
      <t>クシ</t>
    </rPh>
    <rPh sb="22" eb="24">
      <t>トビタリ</t>
    </rPh>
    <rPh sb="24" eb="25">
      <t>セ</t>
    </rPh>
    <rPh sb="26" eb="28">
      <t>ケンドウ</t>
    </rPh>
    <rPh sb="30" eb="31">
      <t>ゴウ</t>
    </rPh>
    <rPh sb="31" eb="33">
      <t>ヒガシガワ</t>
    </rPh>
    <rPh sb="34" eb="36">
      <t>トウゴウ</t>
    </rPh>
    <phoneticPr fontId="4"/>
  </si>
  <si>
    <t>◆中国新聞の江田島南販売所は旧・柿浦、深江、大君、中町、飛渡瀬の県道44号西側を統合</t>
    <rPh sb="1" eb="5">
      <t>チュウゴクシンブン</t>
    </rPh>
    <rPh sb="6" eb="9">
      <t>エタジマ</t>
    </rPh>
    <rPh sb="9" eb="10">
      <t>ミナミ</t>
    </rPh>
    <rPh sb="10" eb="12">
      <t>ハンバイ</t>
    </rPh>
    <rPh sb="12" eb="13">
      <t>ショ</t>
    </rPh>
    <rPh sb="14" eb="15">
      <t>キュウ</t>
    </rPh>
    <rPh sb="16" eb="17">
      <t>カキ</t>
    </rPh>
    <rPh sb="17" eb="18">
      <t>ウラ</t>
    </rPh>
    <rPh sb="19" eb="21">
      <t>フカエ</t>
    </rPh>
    <rPh sb="22" eb="23">
      <t>オオ</t>
    </rPh>
    <rPh sb="23" eb="24">
      <t>キミ</t>
    </rPh>
    <rPh sb="25" eb="27">
      <t>ナカマチ</t>
    </rPh>
    <rPh sb="28" eb="30">
      <t>トビタリ</t>
    </rPh>
    <rPh sb="30" eb="31">
      <t>セ</t>
    </rPh>
    <rPh sb="32" eb="34">
      <t>ケンドウ</t>
    </rPh>
    <rPh sb="36" eb="37">
      <t>ゴウ</t>
    </rPh>
    <rPh sb="37" eb="39">
      <t>ニシガワ</t>
    </rPh>
    <rPh sb="40" eb="42">
      <t>トウゴウ</t>
    </rPh>
    <phoneticPr fontId="4"/>
  </si>
  <si>
    <t>甲奴【◎】</t>
    <phoneticPr fontId="2"/>
  </si>
  <si>
    <t xml:space="preserve">◆三原市佐木島は中国新聞三原中央・瀬戸田に含みます ◆中国新聞本郷は高坂町を含みます </t>
    <rPh sb="12" eb="14">
      <t>ミハラ</t>
    </rPh>
    <rPh sb="14" eb="16">
      <t>チュウオウ</t>
    </rPh>
    <phoneticPr fontId="4"/>
  </si>
  <si>
    <t>◆読売新聞三原本郷は沼田西町・小泉町を含みます</t>
    <phoneticPr fontId="4"/>
  </si>
  <si>
    <t>◆瀬戸田は三原市佐木島（中国）を含みます  ●越智郡は別途配送料が必要です</t>
    <phoneticPr fontId="4"/>
  </si>
  <si>
    <r>
      <t>安佐町北</t>
    </r>
    <r>
      <rPr>
        <sz val="9.5"/>
        <color indexed="8"/>
        <rFont val="ＭＳ Ｐゴシック"/>
        <family val="3"/>
        <charset val="128"/>
      </rPr>
      <t>【※】</t>
    </r>
    <phoneticPr fontId="4"/>
  </si>
  <si>
    <t>※旧温品・福木が中山・温品、温品通りへ分割</t>
    <rPh sb="1" eb="2">
      <t>キュウ</t>
    </rPh>
    <rPh sb="5" eb="7">
      <t>フクギ</t>
    </rPh>
    <rPh sb="8" eb="10">
      <t>ナカヤマ</t>
    </rPh>
    <rPh sb="11" eb="13">
      <t>ヌクシナ</t>
    </rPh>
    <rPh sb="14" eb="16">
      <t>ヌクシナ</t>
    </rPh>
    <rPh sb="16" eb="17">
      <t>ドオ</t>
    </rPh>
    <rPh sb="19" eb="21">
      <t>ブンカツ</t>
    </rPh>
    <phoneticPr fontId="4"/>
  </si>
  <si>
    <t>341022200000</t>
    <phoneticPr fontId="2"/>
  </si>
  <si>
    <t>341022400000</t>
    <phoneticPr fontId="2"/>
  </si>
  <si>
    <t>牛田</t>
    <phoneticPr fontId="4"/>
  </si>
  <si>
    <r>
      <t>広東</t>
    </r>
    <r>
      <rPr>
        <sz val="8"/>
        <color indexed="8"/>
        <rFont val="Agency FB"/>
        <family val="2"/>
      </rPr>
      <t>(MSN)</t>
    </r>
    <phoneticPr fontId="4"/>
  </si>
  <si>
    <t>（仁方・川尻含む）</t>
    <rPh sb="1" eb="3">
      <t>ニガタ</t>
    </rPh>
    <rPh sb="4" eb="6">
      <t>カワジリ</t>
    </rPh>
    <phoneticPr fontId="4"/>
  </si>
  <si>
    <t>（中国・廿日市佐伯へ統合）</t>
    <rPh sb="1" eb="3">
      <t>チュウゴク</t>
    </rPh>
    <rPh sb="4" eb="7">
      <t>ハツカイチ</t>
    </rPh>
    <rPh sb="7" eb="9">
      <t>サエキ</t>
    </rPh>
    <phoneticPr fontId="2"/>
  </si>
  <si>
    <r>
      <t>廿日市佐伯</t>
    </r>
    <r>
      <rPr>
        <sz val="6.5"/>
        <color indexed="8"/>
        <rFont val="Agency FB"/>
        <family val="2"/>
      </rPr>
      <t>(</t>
    </r>
    <r>
      <rPr>
        <sz val="6.5"/>
        <color indexed="8"/>
        <rFont val="ＭＳ Ｐゴシック"/>
        <family val="3"/>
        <charset val="128"/>
      </rPr>
      <t>合</t>
    </r>
    <r>
      <rPr>
        <sz val="6.5"/>
        <color indexed="8"/>
        <rFont val="Agency FB"/>
        <family val="2"/>
      </rPr>
      <t>)</t>
    </r>
    <r>
      <rPr>
        <sz val="6.5"/>
        <color indexed="8"/>
        <rFont val="ＭＳ Ｐゴシック"/>
        <family val="3"/>
        <charset val="128"/>
      </rPr>
      <t>【◎】</t>
    </r>
    <rPh sb="0" eb="3">
      <t>ハツカイチ</t>
    </rPh>
    <rPh sb="3" eb="5">
      <t>サエキ</t>
    </rPh>
    <rPh sb="6" eb="7">
      <t>ゴウ</t>
    </rPh>
    <phoneticPr fontId="4"/>
  </si>
  <si>
    <r>
      <t>吉賀</t>
    </r>
    <r>
      <rPr>
        <sz val="8"/>
        <color indexed="8"/>
        <rFont val="Agency FB"/>
        <family val="2"/>
      </rPr>
      <t>(A</t>
    </r>
    <r>
      <rPr>
        <sz val="8"/>
        <color indexed="8"/>
        <rFont val="ＭＳ Ｐゴシック"/>
        <family val="3"/>
        <charset val="128"/>
      </rPr>
      <t>)【〇】</t>
    </r>
    <phoneticPr fontId="4"/>
  </si>
  <si>
    <t>六日市(Y)【〇】</t>
    <phoneticPr fontId="4"/>
  </si>
  <si>
    <t>※吉賀販売店：読売新聞を山陰中央新報：六日市販売店へ移管とになりました【2026/4/1】</t>
  </si>
  <si>
    <t>(中国・御手洗と大長へ統合)</t>
    <rPh sb="1" eb="3">
      <t>チュウゴク</t>
    </rPh>
    <rPh sb="4" eb="7">
      <t>ミタライ</t>
    </rPh>
    <rPh sb="8" eb="10">
      <t>オオナガ</t>
    </rPh>
    <rPh sb="11" eb="13">
      <t>トウゴウ</t>
    </rPh>
    <phoneticPr fontId="2"/>
  </si>
  <si>
    <t>（中国・三次東へ統合）</t>
    <rPh sb="1" eb="3">
      <t>チュウゴク</t>
    </rPh>
    <rPh sb="4" eb="6">
      <t>ミヨシ</t>
    </rPh>
    <rPh sb="6" eb="7">
      <t>ヒガシ</t>
    </rPh>
    <phoneticPr fontId="2"/>
  </si>
  <si>
    <t>（中国・三次西へ統合）</t>
    <rPh sb="6" eb="7">
      <t>ニシ</t>
    </rPh>
    <phoneticPr fontId="2"/>
  </si>
  <si>
    <t>（中国・三次北へ統合）</t>
    <rPh sb="6" eb="7">
      <t>キタ</t>
    </rPh>
    <phoneticPr fontId="2"/>
  </si>
  <si>
    <r>
      <t>三次東(合</t>
    </r>
    <r>
      <rPr>
        <sz val="9.5"/>
        <color indexed="8"/>
        <rFont val="Agency FB"/>
        <family val="2"/>
      </rPr>
      <t>)</t>
    </r>
    <rPh sb="4" eb="5">
      <t>ゴウ</t>
    </rPh>
    <phoneticPr fontId="4"/>
  </si>
  <si>
    <r>
      <t>三次西</t>
    </r>
    <r>
      <rPr>
        <sz val="9.5"/>
        <color indexed="8"/>
        <rFont val="Agency FB"/>
        <family val="2"/>
      </rPr>
      <t>(</t>
    </r>
    <r>
      <rPr>
        <sz val="9.5"/>
        <color indexed="8"/>
        <rFont val="ＭＳ Ｐゴシック"/>
        <family val="3"/>
        <charset val="128"/>
      </rPr>
      <t>合</t>
    </r>
    <r>
      <rPr>
        <sz val="9.5"/>
        <color indexed="8"/>
        <rFont val="ＭＳ Ｐゴシック"/>
        <family val="3"/>
        <charset val="128"/>
      </rPr>
      <t>)</t>
    </r>
    <rPh sb="4" eb="5">
      <t>ゴウ</t>
    </rPh>
    <phoneticPr fontId="4"/>
  </si>
  <si>
    <r>
      <t>三次北(合</t>
    </r>
    <r>
      <rPr>
        <sz val="9.5"/>
        <color indexed="8"/>
        <rFont val="ＭＳ Ｐゴシック"/>
        <family val="3"/>
        <charset val="128"/>
      </rPr>
      <t>)</t>
    </r>
    <rPh sb="4" eb="5">
      <t>ゴウ</t>
    </rPh>
    <phoneticPr fontId="4"/>
  </si>
  <si>
    <r>
      <t>布野</t>
    </r>
    <r>
      <rPr>
        <sz val="9.5"/>
        <color indexed="8"/>
        <rFont val="ＭＳ Ｐゴシック"/>
        <family val="3"/>
        <charset val="128"/>
      </rPr>
      <t>(合)</t>
    </r>
    <rPh sb="3" eb="4">
      <t>ゴウ</t>
    </rPh>
    <phoneticPr fontId="4"/>
  </si>
  <si>
    <t>（中国・布野へ統合）</t>
    <rPh sb="4" eb="6">
      <t>フノ</t>
    </rPh>
    <phoneticPr fontId="2"/>
  </si>
  <si>
    <r>
      <t>大長</t>
    </r>
    <r>
      <rPr>
        <sz val="9.5"/>
        <color indexed="8"/>
        <rFont val="Agency FB"/>
        <family val="2"/>
      </rPr>
      <t>(</t>
    </r>
    <r>
      <rPr>
        <sz val="9.5"/>
        <color indexed="8"/>
        <rFont val="ＭＳ Ｐゴシック"/>
        <family val="3"/>
        <charset val="128"/>
      </rPr>
      <t>合</t>
    </r>
    <r>
      <rPr>
        <sz val="9.5"/>
        <color indexed="8"/>
        <rFont val="Agency FB"/>
        <family val="2"/>
      </rPr>
      <t>)</t>
    </r>
    <r>
      <rPr>
        <sz val="8"/>
        <color indexed="8"/>
        <rFont val="ＭＳ Ｐゴシック"/>
        <family val="3"/>
        <charset val="128"/>
      </rPr>
      <t>【※】</t>
    </r>
    <rPh sb="3" eb="4">
      <t>ゴウ</t>
    </rPh>
    <phoneticPr fontId="4"/>
  </si>
  <si>
    <r>
      <t>御手洗</t>
    </r>
    <r>
      <rPr>
        <sz val="8"/>
        <color indexed="8"/>
        <rFont val="Agency FB"/>
        <family val="2"/>
      </rPr>
      <t>(AYMSN)</t>
    </r>
    <r>
      <rPr>
        <sz val="8"/>
        <color indexed="8"/>
        <rFont val="ＭＳ Ｐゴシック"/>
        <family val="3"/>
        <charset val="128"/>
      </rPr>
      <t>【※】</t>
    </r>
    <phoneticPr fontId="4"/>
  </si>
  <si>
    <t>広東(MN)</t>
  </si>
  <si>
    <t>焼山南(MN)</t>
  </si>
  <si>
    <t>焼山北(MN)</t>
  </si>
  <si>
    <t>◆井原は山陽新聞以外は各紙とも芳井町を含みます◆岡山県は別途配送料が必要です</t>
    <rPh sb="28" eb="30">
      <t>ベット</t>
    </rPh>
    <rPh sb="30" eb="31">
      <t>ハイ</t>
    </rPh>
    <rPh sb="34" eb="36">
      <t>ヒツヨウ</t>
    </rPh>
    <phoneticPr fontId="4"/>
  </si>
  <si>
    <t>※詳しくは弊社ホームページを閲覧していただくか、最寄りの営業所またはオリコミ事業部(☎082‐244‐1771)までお問い合わせください</t>
    <rPh sb="1" eb="2">
      <t>クワ</t>
    </rPh>
    <rPh sb="5" eb="7">
      <t>ヘイシャ</t>
    </rPh>
    <rPh sb="14" eb="16">
      <t>エツラン</t>
    </rPh>
    <rPh sb="24" eb="26">
      <t>モヨ</t>
    </rPh>
    <rPh sb="28" eb="31">
      <t>エイ</t>
    </rPh>
    <rPh sb="38" eb="40">
      <t>ジギョウ</t>
    </rPh>
    <rPh sb="40" eb="41">
      <t>ブ</t>
    </rPh>
    <rPh sb="41" eb="42">
      <t>ホンブ</t>
    </rPh>
    <rPh sb="59" eb="60">
      <t>ト</t>
    </rPh>
    <rPh sb="61" eb="62">
      <t>ア</t>
    </rPh>
    <phoneticPr fontId="4"/>
  </si>
  <si>
    <t>合売店への新聞銘柄指定、販売所区域内での町丁目単位での部数調査は原則としてお断りいたします</t>
    <rPh sb="0" eb="1">
      <t>ゴウ</t>
    </rPh>
    <rPh sb="1" eb="3">
      <t>バイテン</t>
    </rPh>
    <rPh sb="5" eb="7">
      <t>シンブン</t>
    </rPh>
    <rPh sb="7" eb="9">
      <t>メイガラ</t>
    </rPh>
    <rPh sb="9" eb="11">
      <t>シテイ</t>
    </rPh>
    <rPh sb="12" eb="14">
      <t>ハンバイ</t>
    </rPh>
    <rPh sb="14" eb="15">
      <t>ショ</t>
    </rPh>
    <rPh sb="15" eb="17">
      <t>クイキ</t>
    </rPh>
    <rPh sb="17" eb="18">
      <t>ナイ</t>
    </rPh>
    <rPh sb="20" eb="23">
      <t>チョウチョウモク</t>
    </rPh>
    <rPh sb="23" eb="25">
      <t>タンイ</t>
    </rPh>
    <rPh sb="27" eb="29">
      <t>ブスウ</t>
    </rPh>
    <rPh sb="29" eb="31">
      <t>チョウサ</t>
    </rPh>
    <rPh sb="32" eb="34">
      <t>ゲンソク</t>
    </rPh>
    <rPh sb="38" eb="39">
      <t>コトワ</t>
    </rPh>
    <phoneticPr fontId="2"/>
  </si>
  <si>
    <t>2026年8月1日改定</t>
    <rPh sb="4" eb="5">
      <t>ネン</t>
    </rPh>
    <rPh sb="6" eb="7">
      <t>ガツ</t>
    </rPh>
    <rPh sb="8" eb="9">
      <t>ヒ</t>
    </rPh>
    <rPh sb="9" eb="11">
      <t>カイテイ</t>
    </rPh>
    <phoneticPr fontId="4"/>
  </si>
  <si>
    <t>2026年8月現在</t>
    <rPh sb="4" eb="5">
      <t>ネン</t>
    </rPh>
    <rPh sb="6" eb="7">
      <t>ツキ</t>
    </rPh>
    <rPh sb="7" eb="9">
      <t>ゲンザイ</t>
    </rPh>
    <phoneticPr fontId="4"/>
  </si>
  <si>
    <r>
      <t>改定実施月　</t>
    </r>
    <r>
      <rPr>
        <sz val="10"/>
        <color indexed="8"/>
        <rFont val="ＭＳ Ｐ明朝"/>
        <family val="1"/>
        <charset val="128"/>
      </rPr>
      <t>2026年8月(販売所間のエリア移動などは、随時更新します)　</t>
    </r>
    <rPh sb="14" eb="16">
      <t>ハンバイ</t>
    </rPh>
    <rPh sb="16" eb="17">
      <t>ショ</t>
    </rPh>
    <rPh sb="17" eb="18">
      <t>アイダ</t>
    </rPh>
    <rPh sb="22" eb="24">
      <t>イドウ</t>
    </rPh>
    <rPh sb="28" eb="30">
      <t>ズイジ</t>
    </rPh>
    <rPh sb="30" eb="32">
      <t>コウシン</t>
    </rPh>
    <phoneticPr fontId="4"/>
  </si>
  <si>
    <t>新聞休刊日予定　7/13（月）・8/12（水）・9/14（月）・10/13（火）・11/9（月）・12/14（月）</t>
    <phoneticPr fontId="4"/>
  </si>
  <si>
    <t>折込部数表は、各新聞社の2026年4月付(社)ＡＢＣ協会報告部数に基づいて作成しています</t>
    <phoneticPr fontId="4"/>
  </si>
  <si>
    <r>
      <t>備後西城</t>
    </r>
    <r>
      <rPr>
        <sz val="8"/>
        <color indexed="8"/>
        <rFont val="Agency FB"/>
        <family val="2"/>
      </rPr>
      <t>(</t>
    </r>
    <r>
      <rPr>
        <sz val="8"/>
        <color indexed="8"/>
        <rFont val="ＭＳ Ｐゴシック"/>
        <family val="3"/>
        <charset val="128"/>
      </rPr>
      <t>合</t>
    </r>
    <r>
      <rPr>
        <sz val="8"/>
        <color indexed="8"/>
        <rFont val="Agency FB"/>
        <family val="2"/>
      </rPr>
      <t>)</t>
    </r>
    <rPh sb="5" eb="6">
      <t>ゴウ</t>
    </rPh>
    <phoneticPr fontId="4"/>
  </si>
  <si>
    <t>(中国・備後西城へ統合)</t>
    <rPh sb="4" eb="6">
      <t>ビンゴ</t>
    </rPh>
    <rPh sb="6" eb="7">
      <t>ニシ</t>
    </rPh>
    <rPh sb="7" eb="8">
      <t>シロ</t>
    </rPh>
    <phoneticPr fontId="2"/>
  </si>
  <si>
    <t>（中国・三良坂へ統合）</t>
    <rPh sb="4" eb="7">
      <t>ミラサカ</t>
    </rPh>
    <phoneticPr fontId="2"/>
  </si>
  <si>
    <t>（中国・吉舎へ統合）</t>
    <rPh sb="4" eb="6">
      <t>キサ</t>
    </rPh>
    <phoneticPr fontId="2"/>
  </si>
  <si>
    <t>城北通り</t>
    <phoneticPr fontId="4"/>
  </si>
  <si>
    <t>翠町・皆実町</t>
    <rPh sb="3" eb="5">
      <t>ミナミ</t>
    </rPh>
    <rPh sb="5" eb="6">
      <t>マチ</t>
    </rPh>
    <phoneticPr fontId="4"/>
  </si>
  <si>
    <t>三良坂（合）</t>
    <rPh sb="4" eb="5">
      <t>ゴウ</t>
    </rPh>
    <phoneticPr fontId="4"/>
  </si>
  <si>
    <t>吉舎（合）</t>
    <rPh sb="3" eb="4">
      <t>ゴウ</t>
    </rPh>
    <phoneticPr fontId="4"/>
  </si>
  <si>
    <r>
      <t>田島・横島</t>
    </r>
    <r>
      <rPr>
        <sz val="8.5"/>
        <color indexed="8"/>
        <rFont val="Agency FB"/>
        <family val="2"/>
      </rPr>
      <t>(</t>
    </r>
    <r>
      <rPr>
        <sz val="8.5"/>
        <color indexed="8"/>
        <rFont val="ＭＳ Ｐゴシック"/>
        <family val="3"/>
        <charset val="128"/>
      </rPr>
      <t>合</t>
    </r>
    <r>
      <rPr>
        <sz val="8.5"/>
        <color indexed="8"/>
        <rFont val="Agency FB"/>
        <family val="2"/>
      </rPr>
      <t>)</t>
    </r>
    <r>
      <rPr>
        <sz val="8.5"/>
        <color indexed="8"/>
        <rFont val="ＭＳ Ｐゴシック"/>
        <family val="3"/>
        <charset val="128"/>
      </rPr>
      <t>【◎】</t>
    </r>
    <rPh sb="6" eb="7">
      <t>ゴウ</t>
    </rPh>
    <phoneticPr fontId="4"/>
  </si>
  <si>
    <t>（中国・田島横島へ統合）</t>
    <rPh sb="1" eb="3">
      <t>チュウゴク</t>
    </rPh>
    <rPh sb="4" eb="6">
      <t>タシマ</t>
    </rPh>
    <rPh sb="6" eb="8">
      <t>ヨコシマ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</si>
</sst>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numFmt numFmtId="177" formatCode="#.00"/>
    <numFmt numFmtId="178" formatCode="&quot;(&quot;#,##0.000&quot;)&quot;"/>
    <numFmt numFmtId="179" formatCode="#"/>
    <numFmt numFmtId="180" formatCode="yyyy&quot;年&quot;m&quot;月&quot;d&quot;日&quot;\(aaa\)"/>
    <numFmt numFmtId="181" formatCode="#,###&quot;枚&quot;"/>
    <numFmt numFmtId="189" formatCode="0_ "/>
  </numFmts>
  <fonts count="139">
    <font>
      <sz val="11"/>
      <color theme="1"/>
      <name val="游ゴシック"/>
      <family val="3"/>
      <charset val="128"/>
      <scheme val="minor"/>
    </font>
    <font>
      <sz val="9"/>
      <color indexed="8"/>
      <name val="ＭＳ Ｐゴシック"/>
      <family val="3"/>
      <charset val="128"/>
    </font>
    <font>
      <sz val="6"/>
      <name val="游ゴシック"/>
      <family val="3"/>
      <charset val="128"/>
    </font>
    <font>
      <sz val="11"/>
      <color indexed="8"/>
      <name val="ＭＳ Ｐゴシック"/>
      <family val="3"/>
      <charset val="128"/>
    </font>
    <font>
      <sz val="6"/>
      <name val="ＭＳ Ｐゴシック"/>
      <family val="3"/>
      <charset val="128"/>
    </font>
    <font>
      <sz val="11"/>
      <name val="ＭＳ Ｐゴシック"/>
      <family val="3"/>
      <charset val="128"/>
    </font>
    <font>
      <u/>
      <sz val="9"/>
      <color indexed="12"/>
      <name val="ＭＳ Ｐゴシック"/>
      <family val="3"/>
      <charset val="128"/>
    </font>
    <font>
      <sz val="9"/>
      <color indexed="81"/>
      <name val="ＭＳ Ｐゴシック"/>
      <family val="3"/>
      <charset val="128"/>
    </font>
    <font>
      <b/>
      <sz val="9"/>
      <color indexed="81"/>
      <name val="ＭＳ Ｐゴシック"/>
      <family val="3"/>
      <charset val="128"/>
    </font>
    <font>
      <b/>
      <sz val="9"/>
      <color indexed="81"/>
      <name val="MS P ゴシック"/>
      <family val="3"/>
      <charset val="128"/>
    </font>
    <font>
      <sz val="9"/>
      <name val="ＭＳ Ｐゴシック"/>
      <family val="3"/>
      <charset val="128"/>
    </font>
    <font>
      <b/>
      <sz val="14"/>
      <name val="ＭＳ 明朝"/>
      <family val="1"/>
      <charset val="128"/>
    </font>
    <font>
      <sz val="12"/>
      <name val="ＭＳ Ｐゴシック"/>
      <family val="3"/>
      <charset val="128"/>
    </font>
    <font>
      <sz val="10"/>
      <name val="ＭＳ 明朝"/>
      <family val="1"/>
      <charset val="128"/>
    </font>
    <font>
      <sz val="9"/>
      <name val="ＭＳ 明朝"/>
      <family val="1"/>
      <charset val="128"/>
    </font>
    <font>
      <sz val="10"/>
      <name val="ＭＳ Ｐゴシック"/>
      <family val="3"/>
      <charset val="128"/>
    </font>
    <font>
      <sz val="10"/>
      <name val="ＭＳ ゴシック"/>
      <family val="3"/>
      <charset val="128"/>
    </font>
    <font>
      <sz val="10"/>
      <name val="ＭＳ Ｐ明朝"/>
      <family val="1"/>
      <charset val="128"/>
    </font>
    <font>
      <u/>
      <sz val="10"/>
      <name val="ＭＳ Ｐ明朝"/>
      <family val="1"/>
      <charset val="128"/>
    </font>
    <font>
      <b/>
      <sz val="10"/>
      <name val="ＭＳ Ｐ明朝"/>
      <family val="1"/>
      <charset val="128"/>
    </font>
    <font>
      <b/>
      <i/>
      <sz val="11"/>
      <color indexed="8"/>
      <name val="ＭＳ Ｐゴシック"/>
      <family val="3"/>
      <charset val="128"/>
    </font>
    <font>
      <b/>
      <sz val="14"/>
      <color indexed="8"/>
      <name val="ＭＳ Ｐゴシック"/>
      <family val="3"/>
      <charset val="128"/>
    </font>
    <font>
      <b/>
      <sz val="11"/>
      <color indexed="8"/>
      <name val="ＭＳ Ｐゴシック"/>
      <family val="3"/>
      <charset val="128"/>
    </font>
    <font>
      <b/>
      <sz val="11"/>
      <name val="ＭＳ Ｐゴシック"/>
      <family val="3"/>
      <charset val="128"/>
    </font>
    <font>
      <sz val="8"/>
      <color indexed="8"/>
      <name val="ＭＳ Ｐゴシック"/>
      <family val="3"/>
      <charset val="128"/>
    </font>
    <font>
      <sz val="11"/>
      <color indexed="9"/>
      <name val="ＭＳ Ｐゴシック"/>
      <family val="3"/>
      <charset val="128"/>
    </font>
    <font>
      <sz val="11"/>
      <color indexed="12"/>
      <name val="ＭＳ Ｐゴシック"/>
      <family val="3"/>
      <charset val="128"/>
    </font>
    <font>
      <sz val="9"/>
      <color indexed="55"/>
      <name val="ＭＳ Ｐゴシック"/>
      <family val="3"/>
      <charset val="128"/>
    </font>
    <font>
      <sz val="10"/>
      <color indexed="8"/>
      <name val="ＭＳ Ｐゴシック"/>
      <family val="3"/>
      <charset val="128"/>
    </font>
    <font>
      <sz val="18"/>
      <name val="ＭＳ Ｐゴシック"/>
      <family val="3"/>
      <charset val="128"/>
    </font>
    <font>
      <sz val="14"/>
      <name val="ＭＳ Ｐゴシック"/>
      <family val="3"/>
      <charset val="128"/>
    </font>
    <font>
      <sz val="8"/>
      <name val="ＭＳ Ｐゴシック"/>
      <family val="3"/>
      <charset val="128"/>
    </font>
    <font>
      <sz val="14"/>
      <color indexed="8"/>
      <name val="ＭＳ Ｐゴシック"/>
      <family val="3"/>
      <charset val="128"/>
    </font>
    <font>
      <sz val="9"/>
      <color indexed="12"/>
      <name val="ＭＳ Ｐゴシック"/>
      <family val="3"/>
      <charset val="128"/>
    </font>
    <font>
      <sz val="9.5"/>
      <name val="ＭＳ Ｐゴシック"/>
      <family val="3"/>
      <charset val="128"/>
    </font>
    <font>
      <sz val="9.5"/>
      <color indexed="8"/>
      <name val="ＭＳ Ｐゴシック"/>
      <family val="3"/>
      <charset val="128"/>
    </font>
    <font>
      <sz val="9"/>
      <name val="Agency FB"/>
      <family val="2"/>
    </font>
    <font>
      <b/>
      <sz val="16"/>
      <color indexed="8"/>
      <name val="ＭＳ Ｐゴシック"/>
      <family val="3"/>
      <charset val="128"/>
    </font>
    <font>
      <b/>
      <sz val="12"/>
      <color indexed="8"/>
      <name val="ＭＳ Ｐゴシック"/>
      <family val="3"/>
      <charset val="128"/>
    </font>
    <font>
      <sz val="12"/>
      <color indexed="8"/>
      <name val="ＭＳ Ｐゴシック"/>
      <family val="3"/>
      <charset val="128"/>
    </font>
    <font>
      <b/>
      <sz val="12"/>
      <name val="ＭＳ 明朝"/>
      <family val="1"/>
      <charset val="128"/>
    </font>
    <font>
      <sz val="9"/>
      <color indexed="8"/>
      <name val="Calibri"/>
      <family val="2"/>
    </font>
    <font>
      <sz val="9.5"/>
      <name val="Agency FB"/>
      <family val="2"/>
    </font>
    <font>
      <u/>
      <sz val="9"/>
      <name val="ＭＳ Ｐゴシック"/>
      <family val="3"/>
      <charset val="128"/>
    </font>
    <font>
      <sz val="9.5"/>
      <color indexed="8"/>
      <name val="ＭＳ Ｐゴシック"/>
      <family val="3"/>
      <charset val="128"/>
    </font>
    <font>
      <sz val="8"/>
      <color indexed="8"/>
      <name val="ＭＳ Ｐゴシック"/>
      <family val="3"/>
      <charset val="128"/>
    </font>
    <font>
      <sz val="8.5"/>
      <color indexed="8"/>
      <name val="ＭＳ Ｐゴシック"/>
      <family val="3"/>
      <charset val="128"/>
    </font>
    <font>
      <sz val="8"/>
      <color indexed="8"/>
      <name val="Agency FB"/>
      <family val="2"/>
    </font>
    <font>
      <sz val="8.5"/>
      <color indexed="8"/>
      <name val="Agency FB"/>
      <family val="2"/>
    </font>
    <font>
      <sz val="9.5"/>
      <color indexed="8"/>
      <name val="Agency FB"/>
      <family val="2"/>
    </font>
    <font>
      <sz val="6.5"/>
      <color indexed="8"/>
      <name val="ＭＳ Ｐゴシック"/>
      <family val="3"/>
      <charset val="128"/>
    </font>
    <font>
      <sz val="6.5"/>
      <color indexed="8"/>
      <name val="Agency FB"/>
      <family val="2"/>
    </font>
    <font>
      <sz val="7.5"/>
      <color indexed="8"/>
      <name val="Agency FB"/>
      <family val="2"/>
    </font>
    <font>
      <u/>
      <sz val="10.5"/>
      <color indexed="8"/>
      <name val="ＭＳ Ｐゴシック"/>
      <family val="3"/>
      <charset val="128"/>
    </font>
    <font>
      <sz val="10.5"/>
      <color indexed="8"/>
      <name val="ＭＳ Ｐゴシック"/>
      <family val="3"/>
      <charset val="128"/>
    </font>
    <font>
      <sz val="10.5"/>
      <color indexed="8"/>
      <name val="ＭＳ ゴシック"/>
      <family val="3"/>
      <charset val="128"/>
    </font>
    <font>
      <sz val="10"/>
      <color indexed="8"/>
      <name val="ＭＳ Ｐ明朝"/>
      <family val="1"/>
      <charset val="128"/>
    </font>
    <font>
      <sz val="8"/>
      <color indexed="8"/>
      <name val="ＭＳ Ｐゴシック"/>
      <family val="3"/>
      <charset val="128"/>
    </font>
    <font>
      <sz val="8"/>
      <color indexed="8"/>
      <name val="Agency FB"/>
      <family val="2"/>
    </font>
    <font>
      <sz val="7.5"/>
      <color indexed="8"/>
      <name val="Agency FB"/>
      <family val="2"/>
    </font>
    <font>
      <sz val="9.5"/>
      <color indexed="8"/>
      <name val="Agency FB"/>
      <family val="2"/>
    </font>
    <font>
      <sz val="6"/>
      <name val="游ゴシック"/>
      <family val="3"/>
      <charset val="128"/>
    </font>
    <font>
      <sz val="6"/>
      <name val="游ゴシック"/>
      <family val="3"/>
      <charset val="128"/>
    </font>
    <font>
      <sz val="9.5"/>
      <color indexed="8"/>
      <name val="ＭＳ Ｐゴシック"/>
      <family val="3"/>
      <charset val="128"/>
    </font>
    <font>
      <sz val="8"/>
      <color indexed="8"/>
      <name val="ＭＳ Ｐゴシック"/>
      <family val="3"/>
      <charset val="128"/>
    </font>
    <font>
      <sz val="8"/>
      <color indexed="8"/>
      <name val="ＭＳ Ｐゴシック"/>
      <family val="3"/>
      <charset val="128"/>
    </font>
    <font>
      <sz val="8"/>
      <color indexed="8"/>
      <name val="Agency FB"/>
      <family val="2"/>
    </font>
    <font>
      <sz val="9.5"/>
      <color indexed="8"/>
      <name val="ＭＳ Ｐゴシック"/>
      <family val="3"/>
      <charset val="128"/>
    </font>
    <font>
      <sz val="6"/>
      <color indexed="8"/>
      <name val="ＭＳ Ｐゴシック"/>
      <family val="3"/>
      <charset val="128"/>
    </font>
    <font>
      <sz val="9.5"/>
      <color indexed="8"/>
      <name val="ＭＳ Ｐゴシック"/>
      <family val="3"/>
      <charset val="128"/>
    </font>
    <font>
      <sz val="8"/>
      <color indexed="8"/>
      <name val="ＭＳ Ｐゴシック"/>
      <family val="3"/>
      <charset val="128"/>
    </font>
    <font>
      <sz val="8"/>
      <color indexed="8"/>
      <name val="Agency FB"/>
      <family val="2"/>
    </font>
    <font>
      <sz val="9.5"/>
      <color indexed="8"/>
      <name val="Agency FB"/>
      <family val="2"/>
    </font>
    <font>
      <sz val="8"/>
      <color indexed="8"/>
      <name val="Agency FB"/>
      <family val="2"/>
    </font>
    <font>
      <sz val="9.5"/>
      <color indexed="8"/>
      <name val="ＭＳ Ｐゴシック"/>
      <family val="3"/>
      <charset val="128"/>
    </font>
    <font>
      <sz val="8"/>
      <color indexed="8"/>
      <name val="ＭＳ Ｐゴシック"/>
      <family val="3"/>
      <charset val="128"/>
    </font>
    <font>
      <sz val="9.5"/>
      <color indexed="8"/>
      <name val="Agency FB"/>
      <family val="2"/>
    </font>
    <font>
      <sz val="8"/>
      <color indexed="8"/>
      <name val="Agency FB"/>
      <family val="2"/>
    </font>
    <font>
      <sz val="8"/>
      <color indexed="8"/>
      <name val="ＭＳ Ｐゴシック"/>
      <family val="3"/>
      <charset val="128"/>
    </font>
    <font>
      <sz val="8"/>
      <color indexed="8"/>
      <name val="Agency FB"/>
      <family val="2"/>
    </font>
    <font>
      <sz val="8"/>
      <color indexed="8"/>
      <name val="Agency FB"/>
      <family val="2"/>
    </font>
    <font>
      <sz val="8"/>
      <color indexed="8"/>
      <name val="Agency FB"/>
      <family val="2"/>
    </font>
    <font>
      <sz val="9"/>
      <color indexed="8"/>
      <name val="ＭＳ Ｐゴシック"/>
      <family val="3"/>
      <charset val="128"/>
    </font>
    <font>
      <sz val="8"/>
      <color indexed="8"/>
      <name val="Agency FB"/>
      <family val="2"/>
    </font>
    <font>
      <sz val="9"/>
      <color indexed="8"/>
      <name val="ＭＳ Ｐゴシック"/>
      <family val="3"/>
      <charset val="128"/>
    </font>
    <font>
      <sz val="9"/>
      <color indexed="8"/>
      <name val="Agency FB"/>
      <family val="2"/>
    </font>
    <font>
      <sz val="8"/>
      <color indexed="8"/>
      <name val="Agency FB"/>
      <family val="2"/>
    </font>
    <font>
      <sz val="8"/>
      <color indexed="8"/>
      <name val="ＭＳ Ｐゴシック"/>
      <family val="3"/>
      <charset val="128"/>
    </font>
    <font>
      <sz val="8"/>
      <color indexed="8"/>
      <name val="ＭＳ Ｐゴシック"/>
      <family val="3"/>
      <charset val="128"/>
    </font>
    <font>
      <sz val="11.5"/>
      <color indexed="8"/>
      <name val="ＭＳ Ｐゴシック"/>
      <family val="3"/>
      <charset val="128"/>
    </font>
    <font>
      <sz val="8"/>
      <color indexed="8"/>
      <name val="ＭＳ Ｐゴシック"/>
      <family val="3"/>
      <charset val="128"/>
    </font>
    <font>
      <sz val="6.5"/>
      <color indexed="8"/>
      <name val="ＭＳ Ｐゴシック"/>
      <family val="3"/>
      <charset val="128"/>
    </font>
    <font>
      <b/>
      <sz val="9"/>
      <color indexed="8"/>
      <name val="ＭＳ Ｐゴシック"/>
      <family val="3"/>
      <charset val="128"/>
    </font>
    <font>
      <sz val="9.5"/>
      <color indexed="8"/>
      <name val="ＭＳ Ｐゴシック"/>
      <family val="3"/>
      <charset val="128"/>
    </font>
    <font>
      <sz val="9.5"/>
      <color indexed="8"/>
      <name val="Agency FB"/>
      <family val="2"/>
    </font>
    <font>
      <sz val="9.5"/>
      <color indexed="8"/>
      <name val="ＭＳ Ｐゴシック"/>
      <family val="3"/>
      <charset val="128"/>
    </font>
    <font>
      <sz val="8"/>
      <color indexed="8"/>
      <name val="ＭＳ Ｐゴシック"/>
      <family val="3"/>
      <charset val="128"/>
    </font>
    <font>
      <sz val="8.5"/>
      <color indexed="8"/>
      <name val="ＭＳ Ｐゴシック"/>
      <family val="3"/>
      <charset val="128"/>
    </font>
    <font>
      <sz val="11"/>
      <color theme="1"/>
      <name val="游ゴシック"/>
      <family val="3"/>
      <charset val="128"/>
      <scheme val="minor"/>
    </font>
    <font>
      <sz val="11"/>
      <color rgb="FFFF0000"/>
      <name val="游ゴシック"/>
      <family val="3"/>
      <charset val="128"/>
      <scheme val="minor"/>
    </font>
    <font>
      <b/>
      <sz val="11"/>
      <color theme="1"/>
      <name val="游ゴシック"/>
      <family val="3"/>
      <charset val="128"/>
      <scheme val="minor"/>
    </font>
    <font>
      <sz val="9.5"/>
      <color rgb="FFFF0000"/>
      <name val="游ゴシック"/>
      <family val="3"/>
      <charset val="128"/>
      <scheme val="minor"/>
    </font>
    <font>
      <sz val="10"/>
      <color theme="1"/>
      <name val="游ゴシック"/>
      <family val="3"/>
      <charset val="128"/>
      <scheme val="minor"/>
    </font>
    <font>
      <sz val="12"/>
      <color theme="1"/>
      <name val="游ゴシック"/>
      <family val="3"/>
      <charset val="128"/>
      <scheme val="minor"/>
    </font>
    <font>
      <sz val="10.5"/>
      <color theme="1"/>
      <name val="游ゴシック"/>
      <family val="3"/>
      <charset val="128"/>
      <scheme val="minor"/>
    </font>
    <font>
      <sz val="11"/>
      <color theme="0"/>
      <name val="ＭＳ Ｐゴシック"/>
      <family val="3"/>
      <charset val="128"/>
    </font>
    <font>
      <sz val="9"/>
      <color theme="1"/>
      <name val="ＭＳ Ｐゴシック"/>
      <family val="3"/>
      <charset val="128"/>
    </font>
    <font>
      <sz val="16"/>
      <color theme="1"/>
      <name val="ＭＳ Ｐゴシック"/>
      <family val="3"/>
      <charset val="128"/>
    </font>
    <font>
      <b/>
      <sz val="11"/>
      <color theme="1"/>
      <name val="ＭＳ Ｐゴシック"/>
      <family val="3"/>
      <charset val="128"/>
    </font>
    <font>
      <b/>
      <sz val="12"/>
      <color theme="1"/>
      <name val="ＭＳ Ｐゴシック"/>
      <family val="3"/>
      <charset val="128"/>
    </font>
    <font>
      <sz val="9.5"/>
      <color theme="1"/>
      <name val="ＭＳ Ｐゴシック"/>
      <family val="3"/>
      <charset val="128"/>
    </font>
    <font>
      <sz val="8"/>
      <color theme="1"/>
      <name val="ＭＳ Ｐゴシック"/>
      <family val="3"/>
      <charset val="128"/>
    </font>
    <font>
      <sz val="9"/>
      <color theme="1"/>
      <name val="游ゴシック"/>
      <family val="3"/>
      <charset val="128"/>
      <scheme val="minor"/>
    </font>
    <font>
      <sz val="11"/>
      <color theme="1"/>
      <name val="ＭＳ Ｐゴシック"/>
      <family val="3"/>
      <charset val="128"/>
    </font>
    <font>
      <sz val="11"/>
      <name val="游ゴシック"/>
      <family val="3"/>
      <charset val="128"/>
      <scheme val="minor"/>
    </font>
    <font>
      <sz val="11"/>
      <color rgb="FF0070C0"/>
      <name val="游ゴシック"/>
      <family val="3"/>
      <charset val="128"/>
      <scheme val="minor"/>
    </font>
    <font>
      <sz val="8.5"/>
      <color theme="1"/>
      <name val="ＭＳ Ｐゴシック"/>
      <family val="3"/>
      <charset val="128"/>
    </font>
    <font>
      <sz val="11"/>
      <color theme="0" tint="-0.14999847407452621"/>
      <name val="游ゴシック"/>
      <family val="3"/>
      <charset val="128"/>
      <scheme val="minor"/>
    </font>
    <font>
      <sz val="12"/>
      <color theme="0" tint="-0.24994659260841701"/>
      <name val="ＭＳ Ｐゴシック"/>
      <family val="3"/>
      <charset val="128"/>
    </font>
    <font>
      <sz val="11"/>
      <color theme="0" tint="-0.14996795556505021"/>
      <name val="游ゴシック"/>
      <family val="3"/>
      <charset val="128"/>
      <scheme val="minor"/>
    </font>
    <font>
      <sz val="12"/>
      <color theme="0"/>
      <name val="ＭＳ Ｐゴシック"/>
      <family val="3"/>
      <charset val="128"/>
    </font>
    <font>
      <sz val="9"/>
      <name val="游ゴシック"/>
      <family val="3"/>
      <charset val="128"/>
      <scheme val="minor"/>
    </font>
    <font>
      <sz val="12"/>
      <color theme="1"/>
      <name val="ＭＳ Ｐゴシック"/>
      <family val="3"/>
      <charset val="128"/>
    </font>
    <font>
      <sz val="6"/>
      <color theme="1"/>
      <name val="ＭＳ Ｐゴシック"/>
      <family val="3"/>
      <charset val="128"/>
    </font>
    <font>
      <sz val="10"/>
      <color theme="1"/>
      <name val="ＭＳ Ｐゴシック"/>
      <family val="3"/>
      <charset val="128"/>
    </font>
    <font>
      <sz val="7"/>
      <color theme="1"/>
      <name val="ＭＳ Ｐゴシック"/>
      <family val="3"/>
      <charset val="128"/>
    </font>
    <font>
      <sz val="8"/>
      <color theme="1"/>
      <name val="Calibri"/>
      <family val="2"/>
    </font>
    <font>
      <sz val="6.5"/>
      <color theme="1"/>
      <name val="ＭＳ Ｐゴシック"/>
      <family val="3"/>
      <charset val="128"/>
    </font>
    <font>
      <sz val="4.5"/>
      <color theme="1"/>
      <name val="ＭＳ Ｐゴシック"/>
      <family val="3"/>
      <charset val="128"/>
    </font>
    <font>
      <sz val="7.5"/>
      <color theme="1"/>
      <name val="ＭＳ Ｐゴシック"/>
      <family val="3"/>
      <charset val="128"/>
    </font>
    <font>
      <sz val="10"/>
      <color theme="1"/>
      <name val="ＭＳ ゴシック"/>
      <family val="3"/>
      <charset val="128"/>
    </font>
    <font>
      <sz val="10"/>
      <color theme="1"/>
      <name val="ＭＳ Ｐ明朝"/>
      <family val="1"/>
      <charset val="128"/>
    </font>
    <font>
      <sz val="10"/>
      <color theme="1"/>
      <name val="ＭＳ 明朝"/>
      <family val="1"/>
      <charset val="128"/>
    </font>
    <font>
      <sz val="10"/>
      <color rgb="FFFF0000"/>
      <name val="ＭＳ Ｐゴシック"/>
      <family val="3"/>
      <charset val="128"/>
    </font>
    <font>
      <sz val="9"/>
      <color rgb="FF000000"/>
      <name val="ＭＳ Ｐゴシック"/>
      <family val="3"/>
      <charset val="128"/>
    </font>
    <font>
      <sz val="5"/>
      <color theme="1"/>
      <name val="ＭＳ Ｐゴシック"/>
      <family val="3"/>
      <charset val="128"/>
    </font>
    <font>
      <sz val="9"/>
      <color theme="0"/>
      <name val="ＭＳ Ｐゴシック"/>
      <family val="3"/>
      <charset val="128"/>
    </font>
    <font>
      <sz val="17"/>
      <color theme="1"/>
      <name val="ＭＳ Ｐゴシック"/>
      <family val="3"/>
      <charset val="128"/>
    </font>
    <font>
      <sz val="8"/>
      <color theme="1"/>
      <name val="游ゴシック"/>
      <family val="3"/>
      <charset val="128"/>
      <scheme val="minor"/>
    </font>
  </fonts>
  <fills count="26">
    <fill>
      <patternFill patternType="none"/>
    </fill>
    <fill>
      <patternFill patternType="gray125"/>
    </fill>
    <fill>
      <patternFill patternType="gray125">
        <fgColor indexed="55"/>
      </patternFill>
    </fill>
    <fill>
      <patternFill patternType="solid">
        <fgColor indexed="65"/>
        <bgColor indexed="64"/>
      </patternFill>
    </fill>
    <fill>
      <patternFill patternType="solid">
        <fgColor indexed="13"/>
        <bgColor indexed="64"/>
      </patternFill>
    </fill>
    <fill>
      <patternFill patternType="solid">
        <fgColor indexed="65"/>
      </patternFill>
    </fill>
    <fill>
      <patternFill patternType="solid">
        <fgColor theme="0"/>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rgb="FFFFFF00"/>
        <bgColor indexed="64"/>
      </patternFill>
    </fill>
    <fill>
      <patternFill patternType="solid">
        <fgColor theme="0"/>
        <bgColor theme="0"/>
      </patternFill>
    </fill>
    <fill>
      <patternFill patternType="gray125">
        <fgColor theme="0"/>
      </patternFill>
    </fill>
    <fill>
      <patternFill patternType="solid">
        <fgColor indexed="65"/>
        <bgColor theme="0"/>
      </patternFill>
    </fill>
    <fill>
      <patternFill patternType="gray125">
        <fgColor indexed="55"/>
        <bgColor theme="0"/>
      </patternFill>
    </fill>
    <fill>
      <patternFill patternType="gray125">
        <fgColor theme="0" tint="-0.34998626667073579"/>
        <bgColor indexed="65"/>
      </patternFill>
    </fill>
    <fill>
      <patternFill patternType="gray125">
        <fgColor theme="0" tint="-0.24994659260841701"/>
        <bgColor indexed="65"/>
      </patternFill>
    </fill>
    <fill>
      <patternFill patternType="solid">
        <fgColor theme="9" tint="0.59999389629810485"/>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0" tint="-0.499984740745262"/>
        <bgColor indexed="64"/>
      </patternFill>
    </fill>
    <fill>
      <patternFill patternType="gray0625">
        <fgColor theme="2" tint="-9.9948118533890809E-2"/>
        <bgColor indexed="65"/>
      </patternFill>
    </fill>
    <fill>
      <patternFill patternType="solid">
        <fgColor theme="7" tint="-0.249977111117893"/>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7" tint="0.39997558519241921"/>
        <bgColor indexed="64"/>
      </patternFill>
    </fill>
  </fills>
  <borders count="96">
    <border>
      <left/>
      <right/>
      <top/>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right style="thin">
        <color indexed="9"/>
      </right>
      <top style="thin">
        <color indexed="9"/>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9"/>
      </left>
      <right/>
      <top style="thin">
        <color indexed="9"/>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top/>
      <bottom style="hair">
        <color indexed="64"/>
      </bottom>
      <diagonal/>
    </border>
    <border>
      <left style="thin">
        <color indexed="64"/>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thin">
        <color indexed="64"/>
      </left>
      <right style="hair">
        <color indexed="64"/>
      </right>
      <top/>
      <bottom/>
      <diagonal/>
    </border>
    <border>
      <left/>
      <right style="hair">
        <color indexed="64"/>
      </right>
      <top/>
      <bottom/>
      <diagonal/>
    </border>
    <border>
      <left style="hair">
        <color indexed="64"/>
      </left>
      <right/>
      <top/>
      <bottom/>
      <diagonal/>
    </border>
    <border>
      <left/>
      <right style="thin">
        <color indexed="64"/>
      </right>
      <top style="hair">
        <color indexed="64"/>
      </top>
      <bottom style="hair">
        <color indexed="64"/>
      </bottom>
      <diagonal/>
    </border>
    <border>
      <left style="thin">
        <color indexed="64"/>
      </left>
      <right style="thin">
        <color indexed="9"/>
      </right>
      <top/>
      <bottom/>
      <diagonal/>
    </border>
    <border>
      <left/>
      <right style="thin">
        <color indexed="9"/>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alignment vertical="center"/>
    </xf>
    <xf numFmtId="0" fontId="6" fillId="0" borderId="0" applyNumberFormat="0" applyFill="0" applyBorder="0" applyAlignment="0" applyProtection="0">
      <alignment vertical="top"/>
      <protection locked="0"/>
    </xf>
    <xf numFmtId="38" fontId="98" fillId="0" borderId="0" applyFont="0" applyFill="0" applyBorder="0" applyAlignment="0" applyProtection="0">
      <alignment vertical="center"/>
    </xf>
    <xf numFmtId="38" fontId="3" fillId="0" borderId="0" applyFont="0" applyFill="0" applyBorder="0" applyAlignment="0" applyProtection="0">
      <alignment vertical="center"/>
    </xf>
    <xf numFmtId="0" fontId="10" fillId="0" borderId="0"/>
    <xf numFmtId="0" fontId="5" fillId="0" borderId="0"/>
  </cellStyleXfs>
  <cellXfs count="929">
    <xf numFmtId="0" fontId="0" fillId="0" borderId="0" xfId="0">
      <alignment vertical="center"/>
    </xf>
    <xf numFmtId="0" fontId="10" fillId="0" borderId="1" xfId="4" applyBorder="1"/>
    <xf numFmtId="0" fontId="10" fillId="0" borderId="0" xfId="4"/>
    <xf numFmtId="49" fontId="11" fillId="0" borderId="1" xfId="4" applyNumberFormat="1" applyFont="1" applyBorder="1"/>
    <xf numFmtId="49" fontId="12" fillId="0" borderId="1" xfId="4" applyNumberFormat="1" applyFont="1" applyBorder="1"/>
    <xf numFmtId="49" fontId="10" fillId="0" borderId="1" xfId="4" applyNumberFormat="1" applyBorder="1"/>
    <xf numFmtId="49" fontId="10" fillId="0" borderId="0" xfId="4" applyNumberFormat="1"/>
    <xf numFmtId="49" fontId="11" fillId="0" borderId="1" xfId="4" applyNumberFormat="1" applyFont="1" applyBorder="1" applyAlignment="1">
      <alignment horizontal="center"/>
    </xf>
    <xf numFmtId="49" fontId="11" fillId="0" borderId="0" xfId="4" applyNumberFormat="1" applyFont="1" applyAlignment="1">
      <alignment horizontal="center"/>
    </xf>
    <xf numFmtId="49" fontId="11" fillId="0" borderId="1" xfId="4" applyNumberFormat="1" applyFont="1" applyBorder="1" applyAlignment="1">
      <alignment horizontal="centerContinuous"/>
    </xf>
    <xf numFmtId="49" fontId="13" fillId="0" borderId="1" xfId="4" applyNumberFormat="1" applyFont="1" applyBorder="1"/>
    <xf numFmtId="49" fontId="14" fillId="0" borderId="1" xfId="4" applyNumberFormat="1" applyFont="1" applyBorder="1"/>
    <xf numFmtId="49" fontId="14" fillId="0" borderId="0" xfId="4" applyNumberFormat="1" applyFont="1"/>
    <xf numFmtId="49" fontId="15" fillId="0" borderId="1" xfId="4" applyNumberFormat="1" applyFont="1" applyBorder="1"/>
    <xf numFmtId="49" fontId="16" fillId="0" borderId="1" xfId="4" applyNumberFormat="1" applyFont="1" applyBorder="1" applyAlignment="1">
      <alignment horizontal="left"/>
    </xf>
    <xf numFmtId="49" fontId="16" fillId="0" borderId="1" xfId="4" applyNumberFormat="1" applyFont="1" applyBorder="1"/>
    <xf numFmtId="0" fontId="15" fillId="0" borderId="1" xfId="4" applyFont="1" applyBorder="1"/>
    <xf numFmtId="49" fontId="13" fillId="0" borderId="0" xfId="4" applyNumberFormat="1" applyFont="1"/>
    <xf numFmtId="49" fontId="15" fillId="0" borderId="0" xfId="4" applyNumberFormat="1" applyFont="1"/>
    <xf numFmtId="0" fontId="15" fillId="0" borderId="0" xfId="4" applyFont="1"/>
    <xf numFmtId="49" fontId="15" fillId="0" borderId="1" xfId="4" applyNumberFormat="1" applyFont="1" applyBorder="1" applyAlignment="1">
      <alignment horizontal="left"/>
    </xf>
    <xf numFmtId="49" fontId="13" fillId="0" borderId="1" xfId="4" applyNumberFormat="1" applyFont="1" applyBorder="1" applyAlignment="1">
      <alignment horizontal="right"/>
    </xf>
    <xf numFmtId="49" fontId="17" fillId="0" borderId="1" xfId="4" applyNumberFormat="1" applyFont="1" applyBorder="1"/>
    <xf numFmtId="49" fontId="13" fillId="0" borderId="1" xfId="4" applyNumberFormat="1" applyFont="1" applyBorder="1" applyAlignment="1">
      <alignment horizontal="right" vertical="top"/>
    </xf>
    <xf numFmtId="49" fontId="17" fillId="0" borderId="1" xfId="4" applyNumberFormat="1" applyFont="1" applyBorder="1" applyAlignment="1">
      <alignment vertical="top" wrapText="1"/>
    </xf>
    <xf numFmtId="0" fontId="17" fillId="0" borderId="1" xfId="4" applyFont="1" applyBorder="1"/>
    <xf numFmtId="0" fontId="15" fillId="0" borderId="1" xfId="4" applyFont="1" applyBorder="1" applyAlignment="1">
      <alignment horizontal="left"/>
    </xf>
    <xf numFmtId="0" fontId="5" fillId="0" borderId="1" xfId="0" applyFont="1" applyBorder="1">
      <alignment vertical="center"/>
    </xf>
    <xf numFmtId="0" fontId="20" fillId="0" borderId="0" xfId="4" applyFont="1"/>
    <xf numFmtId="0" fontId="21" fillId="0" borderId="0" xfId="0" applyFont="1">
      <alignment vertical="center"/>
    </xf>
    <xf numFmtId="0" fontId="101" fillId="0" borderId="0" xfId="0" applyFont="1" applyAlignment="1"/>
    <xf numFmtId="0" fontId="6" fillId="0" borderId="0" xfId="1" applyAlignment="1" applyProtection="1"/>
    <xf numFmtId="0" fontId="6" fillId="0" borderId="0" xfId="1" applyAlignment="1" applyProtection="1">
      <alignment horizontal="left"/>
    </xf>
    <xf numFmtId="0" fontId="22" fillId="0" borderId="0" xfId="0" applyFont="1">
      <alignment vertical="center"/>
    </xf>
    <xf numFmtId="0" fontId="102" fillId="0" borderId="0" xfId="0" applyFont="1">
      <alignment vertical="center"/>
    </xf>
    <xf numFmtId="0" fontId="10" fillId="0" borderId="2" xfId="0" applyFont="1" applyBorder="1" applyAlignment="1">
      <alignment horizontal="right"/>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3" xfId="0" applyBorder="1" applyAlignment="1">
      <alignment horizontal="centerContinuous" vertical="center"/>
    </xf>
    <xf numFmtId="0" fontId="0" fillId="0" borderId="5" xfId="0" applyBorder="1" applyAlignment="1">
      <alignment horizontal="centerContinuous" vertical="center"/>
    </xf>
    <xf numFmtId="0" fontId="0" fillId="0" borderId="7" xfId="0" applyBorder="1">
      <alignment vertical="center"/>
    </xf>
    <xf numFmtId="177" fontId="0" fillId="0" borderId="8" xfId="0" applyNumberFormat="1" applyBorder="1">
      <alignment vertical="center"/>
    </xf>
    <xf numFmtId="178" fontId="0" fillId="0" borderId="9" xfId="0" applyNumberFormat="1" applyBorder="1">
      <alignment vertical="center"/>
    </xf>
    <xf numFmtId="178" fontId="0" fillId="0" borderId="10" xfId="0" applyNumberFormat="1" applyBorder="1">
      <alignment vertical="center"/>
    </xf>
    <xf numFmtId="177" fontId="0" fillId="0" borderId="10" xfId="0" applyNumberFormat="1" applyBorder="1">
      <alignment vertical="center"/>
    </xf>
    <xf numFmtId="0" fontId="0" fillId="0" borderId="11" xfId="0" applyBorder="1">
      <alignment vertical="center"/>
    </xf>
    <xf numFmtId="177" fontId="0" fillId="0" borderId="12" xfId="0" applyNumberFormat="1" applyBorder="1">
      <alignment vertical="center"/>
    </xf>
    <xf numFmtId="178" fontId="0" fillId="0" borderId="13" xfId="0" applyNumberFormat="1" applyBorder="1">
      <alignment vertical="center"/>
    </xf>
    <xf numFmtId="178" fontId="0" fillId="0" borderId="0" xfId="0" applyNumberFormat="1">
      <alignment vertical="center"/>
    </xf>
    <xf numFmtId="177" fontId="0" fillId="0" borderId="0" xfId="0" applyNumberFormat="1">
      <alignment vertical="center"/>
    </xf>
    <xf numFmtId="177" fontId="0" fillId="0" borderId="14" xfId="0" applyNumberFormat="1" applyBorder="1">
      <alignment vertical="center"/>
    </xf>
    <xf numFmtId="178" fontId="0" fillId="0" borderId="15" xfId="0" applyNumberFormat="1" applyBorder="1">
      <alignment vertical="center"/>
    </xf>
    <xf numFmtId="178" fontId="0" fillId="0" borderId="16" xfId="0" applyNumberFormat="1" applyBorder="1">
      <alignment vertical="center"/>
    </xf>
    <xf numFmtId="177" fontId="0" fillId="0" borderId="15" xfId="0" applyNumberFormat="1" applyBorder="1">
      <alignment vertical="center"/>
    </xf>
    <xf numFmtId="177" fontId="0" fillId="0" borderId="17" xfId="0" applyNumberFormat="1" applyBorder="1">
      <alignment vertical="center"/>
    </xf>
    <xf numFmtId="178" fontId="0" fillId="0" borderId="18" xfId="0" applyNumberFormat="1" applyBorder="1">
      <alignment vertical="center"/>
    </xf>
    <xf numFmtId="0" fontId="0" fillId="0" borderId="19" xfId="0" applyBorder="1">
      <alignment vertical="center"/>
    </xf>
    <xf numFmtId="0" fontId="1" fillId="0" borderId="0" xfId="0" applyFont="1">
      <alignment vertical="center"/>
    </xf>
    <xf numFmtId="0" fontId="26" fillId="0" borderId="0" xfId="0" applyFont="1">
      <alignment vertical="center"/>
    </xf>
    <xf numFmtId="0" fontId="10" fillId="0" borderId="0" xfId="0" applyFont="1">
      <alignment vertical="center"/>
    </xf>
    <xf numFmtId="0" fontId="27" fillId="0" borderId="0" xfId="0" applyFont="1">
      <alignment vertical="center"/>
    </xf>
    <xf numFmtId="0" fontId="103" fillId="0" borderId="0" xfId="0" applyFont="1">
      <alignment vertical="center"/>
    </xf>
    <xf numFmtId="0" fontId="104" fillId="0" borderId="6" xfId="0" applyFont="1" applyBorder="1">
      <alignment vertical="center"/>
    </xf>
    <xf numFmtId="0" fontId="0" fillId="0" borderId="6" xfId="0" applyBorder="1" applyAlignment="1">
      <alignment horizontal="center" vertical="center"/>
    </xf>
    <xf numFmtId="0" fontId="104" fillId="0" borderId="6" xfId="0" applyFont="1" applyBorder="1" applyAlignment="1">
      <alignment vertical="center" wrapText="1"/>
    </xf>
    <xf numFmtId="0" fontId="102" fillId="0" borderId="6" xfId="0" applyFont="1" applyBorder="1" applyAlignment="1">
      <alignment vertical="center" wrapText="1"/>
    </xf>
    <xf numFmtId="0" fontId="5" fillId="0" borderId="20" xfId="0" applyFont="1" applyBorder="1">
      <alignment vertical="center"/>
    </xf>
    <xf numFmtId="0" fontId="29" fillId="0" borderId="20" xfId="0" applyFont="1" applyBorder="1">
      <alignment vertical="center"/>
    </xf>
    <xf numFmtId="0" fontId="5" fillId="0" borderId="21" xfId="0" applyFont="1" applyBorder="1">
      <alignment vertical="center"/>
    </xf>
    <xf numFmtId="0" fontId="5" fillId="0" borderId="0" xfId="0" applyFont="1">
      <alignment vertical="center"/>
    </xf>
    <xf numFmtId="0" fontId="5" fillId="0" borderId="22" xfId="0" applyFont="1" applyBorder="1">
      <alignment vertical="center"/>
    </xf>
    <xf numFmtId="0" fontId="15" fillId="2" borderId="6" xfId="0" applyFont="1" applyFill="1" applyBorder="1">
      <alignment vertical="center"/>
    </xf>
    <xf numFmtId="0" fontId="10" fillId="0" borderId="23" xfId="0" applyFont="1" applyBorder="1" applyAlignment="1"/>
    <xf numFmtId="0" fontId="5" fillId="0" borderId="23" xfId="0" applyFont="1" applyBorder="1">
      <alignment vertical="center"/>
    </xf>
    <xf numFmtId="0" fontId="5" fillId="0" borderId="24" xfId="0" applyFont="1" applyBorder="1" applyAlignment="1">
      <alignment horizontal="right" vertical="center"/>
    </xf>
    <xf numFmtId="0" fontId="5" fillId="0" borderId="24" xfId="0" applyFont="1" applyBorder="1">
      <alignment vertical="center"/>
    </xf>
    <xf numFmtId="0" fontId="10" fillId="0" borderId="0" xfId="0" applyFont="1" applyAlignment="1"/>
    <xf numFmtId="0" fontId="15" fillId="2" borderId="6" xfId="0" applyFont="1" applyFill="1" applyBorder="1" applyAlignment="1">
      <alignment vertical="center" wrapText="1"/>
    </xf>
    <xf numFmtId="176" fontId="5" fillId="0" borderId="0" xfId="0" applyNumberFormat="1" applyFont="1" applyProtection="1">
      <alignment vertical="center"/>
      <protection hidden="1"/>
    </xf>
    <xf numFmtId="0" fontId="5" fillId="0" borderId="25" xfId="0" applyFont="1" applyBorder="1">
      <alignment vertical="center"/>
    </xf>
    <xf numFmtId="49" fontId="30" fillId="0" borderId="6" xfId="0" applyNumberFormat="1" applyFont="1" applyBorder="1" applyAlignment="1" applyProtection="1">
      <alignment horizontal="left" vertical="center" indent="1"/>
      <protection locked="0"/>
    </xf>
    <xf numFmtId="0" fontId="5" fillId="0" borderId="26" xfId="0" applyFont="1" applyBorder="1">
      <alignment vertical="center"/>
    </xf>
    <xf numFmtId="38" fontId="105" fillId="0" borderId="0" xfId="0" applyNumberFormat="1" applyFont="1">
      <alignment vertical="center"/>
    </xf>
    <xf numFmtId="38" fontId="105" fillId="0" borderId="22" xfId="0" applyNumberFormat="1" applyFont="1" applyBorder="1">
      <alignment vertical="center"/>
    </xf>
    <xf numFmtId="0" fontId="10" fillId="0" borderId="27" xfId="0" applyFont="1" applyBorder="1">
      <alignmen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176" fontId="5" fillId="0" borderId="21" xfId="0" applyNumberFormat="1" applyFont="1" applyBorder="1">
      <alignment vertical="center"/>
    </xf>
    <xf numFmtId="0" fontId="15" fillId="0" borderId="28" xfId="0" applyFont="1" applyBorder="1">
      <alignment vertical="center"/>
    </xf>
    <xf numFmtId="0" fontId="5" fillId="0" borderId="28" xfId="0" applyFont="1" applyBorder="1" applyAlignment="1">
      <alignment vertical="top" wrapText="1"/>
    </xf>
    <xf numFmtId="0" fontId="5" fillId="0" borderId="28" xfId="0" applyFont="1" applyBorder="1">
      <alignment vertical="center"/>
    </xf>
    <xf numFmtId="0" fontId="10" fillId="0" borderId="29" xfId="0" applyFont="1" applyBorder="1">
      <alignment vertical="center"/>
    </xf>
    <xf numFmtId="0" fontId="5" fillId="0" borderId="29" xfId="0" applyFont="1" applyBorder="1">
      <alignment vertical="center"/>
    </xf>
    <xf numFmtId="0" fontId="5" fillId="0" borderId="30" xfId="0" applyFont="1" applyBorder="1">
      <alignment vertical="center"/>
    </xf>
    <xf numFmtId="0" fontId="10" fillId="2" borderId="31" xfId="0" applyFont="1" applyFill="1" applyBorder="1">
      <alignment vertical="center"/>
    </xf>
    <xf numFmtId="0" fontId="10" fillId="2" borderId="32" xfId="0" applyFont="1" applyFill="1" applyBorder="1">
      <alignment vertical="center"/>
    </xf>
    <xf numFmtId="0" fontId="10" fillId="2" borderId="6" xfId="0" applyFont="1" applyFill="1" applyBorder="1">
      <alignment vertical="center"/>
    </xf>
    <xf numFmtId="176" fontId="15" fillId="0" borderId="33" xfId="3" applyNumberFormat="1" applyFont="1" applyBorder="1" applyAlignment="1" applyProtection="1">
      <alignment vertical="center"/>
      <protection hidden="1"/>
    </xf>
    <xf numFmtId="176" fontId="15" fillId="0" borderId="34" xfId="0" applyNumberFormat="1" applyFont="1" applyBorder="1" applyProtection="1">
      <alignment vertical="center"/>
      <protection hidden="1"/>
    </xf>
    <xf numFmtId="176" fontId="15" fillId="0" borderId="35" xfId="5" applyNumberFormat="1" applyFont="1" applyBorder="1" applyAlignment="1" applyProtection="1">
      <alignment vertical="center"/>
      <protection hidden="1"/>
    </xf>
    <xf numFmtId="176" fontId="15" fillId="0" borderId="36" xfId="0" applyNumberFormat="1" applyFont="1" applyBorder="1" applyProtection="1">
      <alignment vertical="center"/>
      <protection hidden="1"/>
    </xf>
    <xf numFmtId="176" fontId="10" fillId="0" borderId="11" xfId="1" applyNumberFormat="1" applyFont="1" applyBorder="1" applyAlignment="1" applyProtection="1">
      <alignment vertical="center"/>
    </xf>
    <xf numFmtId="176" fontId="15" fillId="0" borderId="35" xfId="3" applyNumberFormat="1" applyFont="1" applyBorder="1" applyAlignment="1" applyProtection="1">
      <alignment vertical="center"/>
      <protection hidden="1"/>
    </xf>
    <xf numFmtId="176" fontId="15" fillId="0" borderId="37" xfId="0" applyNumberFormat="1" applyFont="1" applyBorder="1" applyProtection="1">
      <alignment vertical="center"/>
      <protection hidden="1"/>
    </xf>
    <xf numFmtId="176" fontId="10" fillId="0" borderId="38" xfId="1" applyNumberFormat="1" applyFont="1" applyBorder="1" applyAlignment="1" applyProtection="1">
      <alignment vertical="center"/>
    </xf>
    <xf numFmtId="0" fontId="5" fillId="0" borderId="39" xfId="0" applyFont="1" applyBorder="1">
      <alignment vertical="center"/>
    </xf>
    <xf numFmtId="0" fontId="32" fillId="0" borderId="0" xfId="0" applyFont="1">
      <alignment vertical="center"/>
    </xf>
    <xf numFmtId="0" fontId="24" fillId="0" borderId="0" xfId="0" applyFont="1">
      <alignment vertical="center"/>
    </xf>
    <xf numFmtId="0" fontId="28" fillId="2" borderId="7" xfId="0" applyFont="1" applyFill="1" applyBorder="1">
      <alignment vertical="center"/>
    </xf>
    <xf numFmtId="0" fontId="28" fillId="2" borderId="8" xfId="0" applyFont="1" applyFill="1" applyBorder="1">
      <alignment vertical="center"/>
    </xf>
    <xf numFmtId="0" fontId="28" fillId="2" borderId="9" xfId="0" applyFont="1" applyFill="1" applyBorder="1">
      <alignment vertical="center"/>
    </xf>
    <xf numFmtId="0" fontId="28" fillId="2" borderId="10" xfId="0" applyFont="1" applyFill="1" applyBorder="1">
      <alignment vertical="center"/>
    </xf>
    <xf numFmtId="0" fontId="28" fillId="0" borderId="0" xfId="0" applyFont="1">
      <alignment vertical="center"/>
    </xf>
    <xf numFmtId="0" fontId="28" fillId="2" borderId="40" xfId="0" applyFont="1" applyFill="1" applyBorder="1">
      <alignment vertical="center"/>
    </xf>
    <xf numFmtId="0" fontId="28" fillId="2" borderId="41" xfId="0" applyFont="1" applyFill="1" applyBorder="1">
      <alignment vertical="center"/>
    </xf>
    <xf numFmtId="0" fontId="28" fillId="2" borderId="37" xfId="0" applyFont="1" applyFill="1" applyBorder="1">
      <alignment vertical="center"/>
    </xf>
    <xf numFmtId="0" fontId="28" fillId="0" borderId="42" xfId="0" applyFont="1" applyBorder="1">
      <alignment vertical="center"/>
    </xf>
    <xf numFmtId="176" fontId="28" fillId="0" borderId="43" xfId="0" applyNumberFormat="1" applyFont="1" applyBorder="1">
      <alignment vertical="center"/>
    </xf>
    <xf numFmtId="176" fontId="28" fillId="0" borderId="44" xfId="0" applyNumberFormat="1" applyFont="1" applyBorder="1">
      <alignment vertical="center"/>
    </xf>
    <xf numFmtId="0" fontId="28" fillId="0" borderId="11" xfId="0" applyFont="1" applyBorder="1">
      <alignment vertical="center"/>
    </xf>
    <xf numFmtId="176" fontId="28" fillId="0" borderId="45" xfId="0" applyNumberFormat="1" applyFont="1" applyBorder="1">
      <alignment vertical="center"/>
    </xf>
    <xf numFmtId="176" fontId="28" fillId="0" borderId="36" xfId="0" applyNumberFormat="1" applyFont="1" applyBorder="1">
      <alignment vertical="center"/>
    </xf>
    <xf numFmtId="0" fontId="28" fillId="0" borderId="38" xfId="0" applyFont="1" applyBorder="1">
      <alignment vertical="center"/>
    </xf>
    <xf numFmtId="176" fontId="28" fillId="0" borderId="41" xfId="0" applyNumberFormat="1" applyFont="1" applyBorder="1">
      <alignment vertical="center"/>
    </xf>
    <xf numFmtId="176" fontId="28" fillId="0" borderId="37" xfId="0" applyNumberFormat="1" applyFont="1" applyBorder="1">
      <alignment vertical="center"/>
    </xf>
    <xf numFmtId="0" fontId="0" fillId="0" borderId="10" xfId="0" applyBorder="1">
      <alignment vertical="center"/>
    </xf>
    <xf numFmtId="0" fontId="24" fillId="0" borderId="0" xfId="0" applyFont="1" applyAlignment="1">
      <alignment horizontal="right" vertical="center"/>
    </xf>
    <xf numFmtId="176" fontId="28" fillId="0" borderId="46" xfId="0" applyNumberFormat="1" applyFont="1" applyBorder="1">
      <alignment vertical="center"/>
    </xf>
    <xf numFmtId="176" fontId="28" fillId="0" borderId="47" xfId="0" applyNumberFormat="1" applyFont="1" applyBorder="1">
      <alignment vertical="center"/>
    </xf>
    <xf numFmtId="176" fontId="28" fillId="0" borderId="48" xfId="0" applyNumberFormat="1" applyFont="1" applyBorder="1">
      <alignment vertical="center"/>
    </xf>
    <xf numFmtId="0" fontId="33" fillId="0" borderId="0" xfId="1" applyFont="1" applyFill="1" applyAlignment="1" applyProtection="1">
      <alignment vertical="center"/>
    </xf>
    <xf numFmtId="0" fontId="0" fillId="0" borderId="0" xfId="0" applyAlignment="1">
      <alignment vertical="center" shrinkToFit="1"/>
    </xf>
    <xf numFmtId="0" fontId="106" fillId="0" borderId="2" xfId="0" applyFont="1" applyBorder="1" applyAlignment="1">
      <alignment horizontal="right"/>
    </xf>
    <xf numFmtId="56" fontId="107" fillId="0" borderId="3" xfId="0" applyNumberFormat="1" applyFont="1" applyBorder="1" applyAlignment="1" applyProtection="1">
      <alignment horizontal="centerContinuous" vertical="center" shrinkToFit="1"/>
      <protection hidden="1"/>
    </xf>
    <xf numFmtId="179" fontId="107" fillId="0" borderId="6" xfId="0" applyNumberFormat="1" applyFont="1" applyBorder="1" applyAlignment="1" applyProtection="1">
      <alignment horizontal="center" vertical="center" shrinkToFit="1"/>
      <protection hidden="1"/>
    </xf>
    <xf numFmtId="179" fontId="107" fillId="0" borderId="3" xfId="0" applyNumberFormat="1" applyFont="1" applyBorder="1" applyAlignment="1" applyProtection="1">
      <alignment horizontal="centerContinuous" vertical="center" shrinkToFit="1"/>
      <protection hidden="1"/>
    </xf>
    <xf numFmtId="0" fontId="107" fillId="0" borderId="4" xfId="0" applyFont="1" applyBorder="1" applyAlignment="1" applyProtection="1">
      <alignment horizontal="centerContinuous" vertical="center"/>
      <protection hidden="1"/>
    </xf>
    <xf numFmtId="0" fontId="107" fillId="0" borderId="5" xfId="0" applyFont="1" applyBorder="1" applyAlignment="1" applyProtection="1">
      <alignment horizontal="centerContinuous" vertical="center" shrinkToFit="1"/>
      <protection hidden="1"/>
    </xf>
    <xf numFmtId="0" fontId="107" fillId="0" borderId="4" xfId="0" applyFont="1" applyBorder="1" applyAlignment="1" applyProtection="1">
      <alignment horizontal="centerContinuous" vertical="center" shrinkToFit="1"/>
      <protection hidden="1"/>
    </xf>
    <xf numFmtId="0" fontId="107" fillId="0" borderId="5" xfId="0" applyFont="1" applyBorder="1" applyAlignment="1" applyProtection="1">
      <alignment horizontal="centerContinuous" vertical="center"/>
      <protection hidden="1"/>
    </xf>
    <xf numFmtId="179" fontId="106" fillId="0" borderId="6" xfId="0" applyNumberFormat="1" applyFont="1" applyBorder="1" applyAlignment="1" applyProtection="1">
      <alignment vertical="center" wrapText="1"/>
      <protection hidden="1"/>
    </xf>
    <xf numFmtId="179" fontId="106" fillId="0" borderId="0" xfId="0" applyNumberFormat="1" applyFont="1" applyAlignment="1">
      <alignment horizontal="right" vertical="center"/>
    </xf>
    <xf numFmtId="0" fontId="108" fillId="0" borderId="0" xfId="0" applyFont="1">
      <alignment vertical="center"/>
    </xf>
    <xf numFmtId="0" fontId="100" fillId="0" borderId="0" xfId="0" applyFont="1" applyAlignment="1">
      <alignment horizontal="center" vertical="center"/>
    </xf>
    <xf numFmtId="0" fontId="109" fillId="0" borderId="0" xfId="0" applyFont="1" applyAlignment="1">
      <alignment horizontal="right"/>
    </xf>
    <xf numFmtId="0" fontId="110" fillId="0" borderId="49" xfId="0" applyFont="1" applyBorder="1" applyAlignment="1">
      <alignment horizontal="center" vertical="center" shrinkToFit="1"/>
    </xf>
    <xf numFmtId="0" fontId="110" fillId="0" borderId="43" xfId="0" applyFont="1" applyBorder="1" applyAlignment="1">
      <alignment vertical="center" shrinkToFit="1"/>
    </xf>
    <xf numFmtId="176" fontId="110" fillId="0" borderId="50" xfId="0" applyNumberFormat="1" applyFont="1" applyBorder="1">
      <alignment vertical="center"/>
    </xf>
    <xf numFmtId="176" fontId="110" fillId="0" borderId="51" xfId="3" applyNumberFormat="1" applyFont="1" applyFill="1" applyBorder="1" applyProtection="1">
      <alignment vertical="center"/>
      <protection locked="0"/>
    </xf>
    <xf numFmtId="0" fontId="110" fillId="0" borderId="52" xfId="0" applyFont="1" applyBorder="1" applyAlignment="1">
      <alignment vertical="center" shrinkToFit="1"/>
    </xf>
    <xf numFmtId="176" fontId="110" fillId="0" borderId="53" xfId="0" applyNumberFormat="1" applyFont="1" applyBorder="1">
      <alignment vertical="center"/>
    </xf>
    <xf numFmtId="176" fontId="110" fillId="0" borderId="34" xfId="3" applyNumberFormat="1" applyFont="1" applyFill="1" applyBorder="1" applyProtection="1">
      <alignment vertical="center"/>
      <protection locked="0"/>
    </xf>
    <xf numFmtId="0" fontId="110" fillId="0" borderId="54" xfId="0" applyFont="1" applyBorder="1" applyAlignment="1">
      <alignment vertical="center" shrinkToFit="1"/>
    </xf>
    <xf numFmtId="176" fontId="110" fillId="0" borderId="55" xfId="0" applyNumberFormat="1" applyFont="1" applyBorder="1">
      <alignment vertical="center"/>
    </xf>
    <xf numFmtId="0" fontId="111" fillId="0" borderId="54" xfId="0" applyFont="1" applyBorder="1" applyAlignment="1">
      <alignment vertical="center" shrinkToFit="1"/>
    </xf>
    <xf numFmtId="176" fontId="110" fillId="0" borderId="36" xfId="3" applyNumberFormat="1" applyFont="1" applyFill="1" applyBorder="1" applyProtection="1">
      <alignment vertical="center"/>
      <protection locked="0"/>
    </xf>
    <xf numFmtId="0" fontId="110" fillId="0" borderId="56" xfId="0" applyFont="1" applyBorder="1" applyAlignment="1">
      <alignment vertical="center" shrinkToFit="1"/>
    </xf>
    <xf numFmtId="176" fontId="110" fillId="0" borderId="37" xfId="3" applyNumberFormat="1" applyFont="1" applyFill="1" applyBorder="1" applyProtection="1">
      <alignment vertical="center"/>
      <protection locked="0"/>
    </xf>
    <xf numFmtId="176" fontId="110" fillId="0" borderId="57" xfId="3" applyNumberFormat="1" applyFont="1" applyFill="1" applyBorder="1" applyProtection="1">
      <alignment vertical="center"/>
      <protection hidden="1"/>
    </xf>
    <xf numFmtId="38" fontId="110" fillId="0" borderId="49" xfId="3" applyFont="1" applyFill="1" applyBorder="1" applyAlignment="1">
      <alignment horizontal="center" vertical="center" shrinkToFit="1"/>
    </xf>
    <xf numFmtId="176" fontId="110" fillId="0" borderId="31" xfId="3" applyNumberFormat="1" applyFont="1" applyFill="1" applyBorder="1" applyProtection="1">
      <alignment vertical="center"/>
      <protection hidden="1"/>
    </xf>
    <xf numFmtId="0" fontId="106" fillId="0" borderId="0" xfId="0" applyFont="1">
      <alignment vertical="center"/>
    </xf>
    <xf numFmtId="0" fontId="106" fillId="0" borderId="0" xfId="0" applyFont="1" applyAlignment="1">
      <alignment vertical="top"/>
    </xf>
    <xf numFmtId="38" fontId="106" fillId="0" borderId="0" xfId="3" applyFont="1" applyFill="1">
      <alignment vertical="center"/>
    </xf>
    <xf numFmtId="0" fontId="112" fillId="0" borderId="0" xfId="0" applyFont="1" applyAlignment="1">
      <alignment vertical="center" shrinkToFit="1"/>
    </xf>
    <xf numFmtId="0" fontId="107" fillId="0" borderId="3" xfId="0" applyFont="1" applyBorder="1" applyAlignment="1" applyProtection="1">
      <alignment horizontal="centerContinuous" vertical="center" shrinkToFit="1"/>
      <protection hidden="1"/>
    </xf>
    <xf numFmtId="0" fontId="111" fillId="0" borderId="0" xfId="0" applyFont="1">
      <alignment vertical="center"/>
    </xf>
    <xf numFmtId="0" fontId="100" fillId="0" borderId="0" xfId="0" applyFont="1">
      <alignment vertical="center"/>
    </xf>
    <xf numFmtId="0" fontId="108" fillId="0" borderId="0" xfId="0" applyFont="1" applyAlignment="1">
      <alignment horizontal="right"/>
    </xf>
    <xf numFmtId="176" fontId="110" fillId="0" borderId="50" xfId="3" applyNumberFormat="1" applyFont="1" applyFill="1" applyBorder="1">
      <alignment vertical="center"/>
    </xf>
    <xf numFmtId="176" fontId="110" fillId="0" borderId="53" xfId="3" applyNumberFormat="1" applyFont="1" applyFill="1" applyBorder="1">
      <alignment vertical="center"/>
    </xf>
    <xf numFmtId="176" fontId="110" fillId="0" borderId="55" xfId="3" applyNumberFormat="1" applyFont="1" applyFill="1" applyBorder="1">
      <alignment vertical="center"/>
    </xf>
    <xf numFmtId="0" fontId="110" fillId="0" borderId="0" xfId="0" applyFont="1" applyAlignment="1">
      <alignment vertical="center" shrinkToFit="1"/>
    </xf>
    <xf numFmtId="0" fontId="110" fillId="0" borderId="58" xfId="0" applyFont="1" applyBorder="1" applyAlignment="1">
      <alignment vertical="center" shrinkToFit="1"/>
    </xf>
    <xf numFmtId="0" fontId="110" fillId="0" borderId="59" xfId="0" applyFont="1" applyBorder="1" applyAlignment="1">
      <alignment vertical="center" shrinkToFit="1"/>
    </xf>
    <xf numFmtId="0" fontId="110" fillId="0" borderId="35" xfId="0" applyFont="1" applyBorder="1" applyAlignment="1">
      <alignment vertical="center" shrinkToFit="1"/>
    </xf>
    <xf numFmtId="0" fontId="110" fillId="0" borderId="60" xfId="0" applyFont="1" applyBorder="1" applyAlignment="1">
      <alignment vertical="center" shrinkToFit="1"/>
    </xf>
    <xf numFmtId="0" fontId="110" fillId="0" borderId="61" xfId="0" applyFont="1" applyBorder="1" applyAlignment="1">
      <alignment vertical="center" shrinkToFit="1"/>
    </xf>
    <xf numFmtId="0" fontId="33" fillId="0" borderId="0" xfId="1" applyFont="1" applyAlignment="1" applyProtection="1">
      <alignment vertical="center"/>
    </xf>
    <xf numFmtId="0" fontId="110" fillId="2" borderId="3" xfId="0" applyFont="1" applyFill="1" applyBorder="1" applyAlignment="1">
      <alignment horizontal="centerContinuous" vertical="center" shrinkToFit="1"/>
    </xf>
    <xf numFmtId="0" fontId="110" fillId="2" borderId="5" xfId="0" applyFont="1" applyFill="1" applyBorder="1" applyAlignment="1">
      <alignment horizontal="centerContinuous" vertical="center"/>
    </xf>
    <xf numFmtId="0" fontId="110" fillId="2" borderId="3" xfId="0" applyFont="1" applyFill="1" applyBorder="1" applyAlignment="1">
      <alignment horizontal="centerContinuous" vertical="center"/>
    </xf>
    <xf numFmtId="0" fontId="110" fillId="2" borderId="5" xfId="0" applyFont="1" applyFill="1" applyBorder="1" applyAlignment="1">
      <alignment horizontal="centerContinuous" vertical="center" shrinkToFit="1"/>
    </xf>
    <xf numFmtId="0" fontId="110" fillId="2" borderId="6" xfId="0" applyFont="1" applyFill="1" applyBorder="1" applyAlignment="1">
      <alignment horizontal="centerContinuous" vertical="center" shrinkToFit="1"/>
    </xf>
    <xf numFmtId="0" fontId="110" fillId="2" borderId="4" xfId="0" applyFont="1" applyFill="1" applyBorder="1" applyAlignment="1">
      <alignment horizontal="centerContinuous" vertical="center"/>
    </xf>
    <xf numFmtId="0" fontId="110" fillId="2" borderId="4" xfId="0" applyFont="1" applyFill="1" applyBorder="1" applyAlignment="1">
      <alignment horizontal="centerContinuous" vertical="center" shrinkToFit="1"/>
    </xf>
    <xf numFmtId="0" fontId="110" fillId="2" borderId="6" xfId="0" applyFont="1" applyFill="1" applyBorder="1" applyAlignment="1">
      <alignment horizontal="centerContinuous" vertical="center"/>
    </xf>
    <xf numFmtId="0" fontId="110" fillId="2" borderId="8" xfId="0" quotePrefix="1" applyFont="1" applyFill="1" applyBorder="1" applyAlignment="1">
      <alignment horizontal="centerContinuous" vertical="center" shrinkToFit="1"/>
    </xf>
    <xf numFmtId="0" fontId="110" fillId="2" borderId="10" xfId="0" applyFont="1" applyFill="1" applyBorder="1" applyAlignment="1">
      <alignment horizontal="centerContinuous" vertical="center"/>
    </xf>
    <xf numFmtId="0" fontId="110" fillId="2" borderId="9" xfId="0" applyFont="1" applyFill="1" applyBorder="1" applyAlignment="1">
      <alignment horizontal="centerContinuous" vertical="center"/>
    </xf>
    <xf numFmtId="0" fontId="110" fillId="2" borderId="8" xfId="0" applyFont="1" applyFill="1" applyBorder="1" applyAlignment="1">
      <alignment horizontal="centerContinuous" vertical="center" shrinkToFit="1"/>
    </xf>
    <xf numFmtId="0" fontId="110" fillId="2" borderId="49" xfId="0" applyFont="1" applyFill="1" applyBorder="1" applyAlignment="1">
      <alignment horizontal="center" vertical="center" shrinkToFit="1"/>
    </xf>
    <xf numFmtId="0" fontId="110" fillId="2" borderId="57" xfId="0" applyFont="1" applyFill="1" applyBorder="1" applyAlignment="1">
      <alignment horizontal="center" vertical="center"/>
    </xf>
    <xf numFmtId="0" fontId="110" fillId="2" borderId="31" xfId="0" applyFont="1" applyFill="1" applyBorder="1" applyAlignment="1">
      <alignment horizontal="center" vertical="center"/>
    </xf>
    <xf numFmtId="176" fontId="110" fillId="0" borderId="50" xfId="3" applyNumberFormat="1" applyFont="1" applyBorder="1">
      <alignment vertical="center"/>
    </xf>
    <xf numFmtId="176" fontId="110" fillId="0" borderId="51" xfId="3" applyNumberFormat="1" applyFont="1" applyBorder="1" applyProtection="1">
      <alignment vertical="center"/>
      <protection locked="0"/>
    </xf>
    <xf numFmtId="176" fontId="110" fillId="0" borderId="53" xfId="3" applyNumberFormat="1" applyFont="1" applyBorder="1">
      <alignment vertical="center"/>
    </xf>
    <xf numFmtId="176" fontId="110" fillId="0" borderId="34" xfId="3" applyNumberFormat="1" applyFont="1" applyBorder="1" applyProtection="1">
      <alignment vertical="center"/>
      <protection locked="0"/>
    </xf>
    <xf numFmtId="176" fontId="110" fillId="0" borderId="55" xfId="3" applyNumberFormat="1" applyFont="1" applyBorder="1">
      <alignment vertical="center"/>
    </xf>
    <xf numFmtId="176" fontId="110" fillId="0" borderId="36" xfId="3" applyNumberFormat="1" applyFont="1" applyBorder="1" applyProtection="1">
      <alignment vertical="center"/>
      <protection locked="0"/>
    </xf>
    <xf numFmtId="176" fontId="110" fillId="0" borderId="62" xfId="3" applyNumberFormat="1" applyFont="1" applyBorder="1">
      <alignment vertical="center"/>
    </xf>
    <xf numFmtId="176" fontId="110" fillId="0" borderId="63" xfId="3" applyNumberFormat="1" applyFont="1" applyBorder="1" applyProtection="1">
      <alignment vertical="center"/>
      <protection locked="0"/>
    </xf>
    <xf numFmtId="38" fontId="110" fillId="0" borderId="0" xfId="3" applyFont="1" applyAlignment="1">
      <alignment vertical="center" shrinkToFit="1"/>
    </xf>
    <xf numFmtId="38" fontId="110" fillId="0" borderId="0" xfId="3" applyFont="1">
      <alignment vertical="center"/>
    </xf>
    <xf numFmtId="176" fontId="110" fillId="0" borderId="57" xfId="3" applyNumberFormat="1" applyFont="1" applyBorder="1" applyProtection="1">
      <alignment vertical="center"/>
      <protection hidden="1"/>
    </xf>
    <xf numFmtId="176" fontId="110" fillId="0" borderId="31" xfId="3" applyNumberFormat="1" applyFont="1" applyBorder="1" applyProtection="1">
      <alignment vertical="center"/>
      <protection hidden="1"/>
    </xf>
    <xf numFmtId="38" fontId="113" fillId="0" borderId="0" xfId="3" applyFont="1">
      <alignment vertical="center"/>
    </xf>
    <xf numFmtId="176" fontId="110" fillId="0" borderId="44" xfId="3" applyNumberFormat="1" applyFont="1" applyBorder="1" applyProtection="1">
      <alignment vertical="center"/>
      <protection locked="0"/>
    </xf>
    <xf numFmtId="176" fontId="110" fillId="0" borderId="64" xfId="3" applyNumberFormat="1" applyFont="1" applyBorder="1">
      <alignment vertical="center"/>
    </xf>
    <xf numFmtId="176" fontId="110" fillId="0" borderId="37" xfId="3" applyNumberFormat="1" applyFont="1" applyBorder="1" applyProtection="1">
      <alignment vertical="center"/>
      <protection locked="0"/>
    </xf>
    <xf numFmtId="0" fontId="110" fillId="0" borderId="65" xfId="0" applyFont="1" applyBorder="1" applyAlignment="1">
      <alignment vertical="center" shrinkToFit="1"/>
    </xf>
    <xf numFmtId="0" fontId="110" fillId="0" borderId="66" xfId="0" applyFont="1" applyBorder="1" applyAlignment="1">
      <alignment vertical="center" shrinkToFit="1"/>
    </xf>
    <xf numFmtId="0" fontId="100" fillId="0" borderId="0" xfId="0" applyFont="1" applyAlignment="1">
      <alignment horizontal="center" vertical="center" shrinkToFit="1"/>
    </xf>
    <xf numFmtId="38" fontId="3" fillId="0" borderId="0" xfId="3" applyFont="1">
      <alignment vertical="center"/>
    </xf>
    <xf numFmtId="0" fontId="110" fillId="0" borderId="52" xfId="0" applyFont="1" applyBorder="1" applyAlignment="1">
      <alignment vertical="top" shrinkToFit="1"/>
    </xf>
    <xf numFmtId="0" fontId="114" fillId="0" borderId="0" xfId="0" applyFont="1" applyAlignment="1">
      <alignment vertical="center" shrinkToFit="1"/>
    </xf>
    <xf numFmtId="0" fontId="114" fillId="0" borderId="0" xfId="0" applyFont="1">
      <alignment vertical="center"/>
    </xf>
    <xf numFmtId="0" fontId="110" fillId="0" borderId="17" xfId="0" applyFont="1" applyBorder="1" applyAlignment="1">
      <alignment vertical="center" shrinkToFit="1"/>
    </xf>
    <xf numFmtId="38" fontId="5" fillId="0" borderId="0" xfId="3" applyFont="1" applyFill="1">
      <alignment vertical="center"/>
    </xf>
    <xf numFmtId="176" fontId="110" fillId="0" borderId="50" xfId="3" applyNumberFormat="1" applyFont="1" applyBorder="1" applyProtection="1">
      <alignment vertical="center"/>
    </xf>
    <xf numFmtId="176" fontId="110" fillId="0" borderId="53" xfId="3" applyNumberFormat="1" applyFont="1" applyBorder="1" applyProtection="1">
      <alignment vertical="center"/>
    </xf>
    <xf numFmtId="176" fontId="110" fillId="0" borderId="55" xfId="3" applyNumberFormat="1" applyFont="1" applyBorder="1" applyProtection="1">
      <alignment vertical="center"/>
    </xf>
    <xf numFmtId="38" fontId="113" fillId="0" borderId="0" xfId="3" applyFont="1" applyProtection="1">
      <alignment vertical="center"/>
    </xf>
    <xf numFmtId="0" fontId="33" fillId="0" borderId="2" xfId="1" applyFont="1" applyBorder="1" applyAlignment="1" applyProtection="1">
      <alignment horizontal="right"/>
    </xf>
    <xf numFmtId="0" fontId="35" fillId="2" borderId="3" xfId="0" applyFont="1" applyFill="1" applyBorder="1" applyAlignment="1">
      <alignment horizontal="centerContinuous" vertical="center" shrinkToFit="1"/>
    </xf>
    <xf numFmtId="0" fontId="35" fillId="2" borderId="5" xfId="0" applyFont="1" applyFill="1" applyBorder="1" applyAlignment="1">
      <alignment horizontal="centerContinuous" vertical="center"/>
    </xf>
    <xf numFmtId="0" fontId="35" fillId="2" borderId="3" xfId="0" applyFont="1" applyFill="1" applyBorder="1" applyAlignment="1">
      <alignment horizontal="centerContinuous" vertical="center"/>
    </xf>
    <xf numFmtId="0" fontId="35" fillId="2" borderId="5" xfId="0" applyFont="1" applyFill="1" applyBorder="1" applyAlignment="1">
      <alignment horizontal="centerContinuous" vertical="center" shrinkToFit="1"/>
    </xf>
    <xf numFmtId="0" fontId="35" fillId="2" borderId="6" xfId="0" applyFont="1" applyFill="1" applyBorder="1" applyAlignment="1">
      <alignment horizontal="centerContinuous" vertical="center" shrinkToFit="1"/>
    </xf>
    <xf numFmtId="0" fontId="35" fillId="2" borderId="4" xfId="0" applyFont="1" applyFill="1" applyBorder="1" applyAlignment="1">
      <alignment horizontal="centerContinuous" vertical="center"/>
    </xf>
    <xf numFmtId="0" fontId="35" fillId="2" borderId="4" xfId="0" applyFont="1" applyFill="1" applyBorder="1" applyAlignment="1">
      <alignment horizontal="centerContinuous" vertical="center" shrinkToFit="1"/>
    </xf>
    <xf numFmtId="0" fontId="35" fillId="2" borderId="6" xfId="0" applyFont="1" applyFill="1" applyBorder="1" applyAlignment="1">
      <alignment horizontal="centerContinuous" vertical="center"/>
    </xf>
    <xf numFmtId="38" fontId="3" fillId="0" borderId="0" xfId="3" applyFont="1" applyAlignment="1">
      <alignment vertical="center"/>
    </xf>
    <xf numFmtId="176" fontId="110" fillId="0" borderId="59" xfId="3" applyNumberFormat="1" applyFont="1" applyFill="1" applyBorder="1" applyProtection="1">
      <alignment vertical="center"/>
      <protection locked="0"/>
    </xf>
    <xf numFmtId="176" fontId="110" fillId="0" borderId="35" xfId="3" applyNumberFormat="1" applyFont="1" applyFill="1" applyBorder="1" applyProtection="1">
      <alignment vertical="center"/>
      <protection locked="0"/>
    </xf>
    <xf numFmtId="38" fontId="108" fillId="0" borderId="0" xfId="3" applyFont="1">
      <alignment vertical="center"/>
    </xf>
    <xf numFmtId="38" fontId="113" fillId="0" borderId="0" xfId="3" applyFont="1" applyAlignment="1">
      <alignment vertical="center"/>
    </xf>
    <xf numFmtId="0" fontId="110" fillId="6" borderId="43" xfId="0" applyFont="1" applyFill="1" applyBorder="1" applyAlignment="1">
      <alignment vertical="center" shrinkToFit="1"/>
    </xf>
    <xf numFmtId="176" fontId="106" fillId="0" borderId="53" xfId="3" applyNumberFormat="1" applyFont="1" applyBorder="1">
      <alignment vertical="center"/>
    </xf>
    <xf numFmtId="0" fontId="112" fillId="0" borderId="10" xfId="0" applyFont="1" applyBorder="1" applyAlignment="1">
      <alignment vertical="center" shrinkToFit="1"/>
    </xf>
    <xf numFmtId="0" fontId="115" fillId="0" borderId="0" xfId="0" applyFont="1">
      <alignment vertical="center"/>
    </xf>
    <xf numFmtId="0" fontId="116" fillId="3" borderId="54" xfId="0" applyFont="1" applyFill="1" applyBorder="1" applyAlignment="1">
      <alignment vertical="center" shrinkToFit="1"/>
    </xf>
    <xf numFmtId="0" fontId="117" fillId="7" borderId="0" xfId="0" applyFont="1" applyFill="1" applyProtection="1">
      <alignment vertical="center"/>
      <protection locked="0"/>
    </xf>
    <xf numFmtId="0" fontId="37" fillId="0" borderId="0" xfId="0" applyFont="1">
      <alignment vertical="center"/>
    </xf>
    <xf numFmtId="0" fontId="38" fillId="0" borderId="6" xfId="0" applyFont="1" applyBorder="1">
      <alignment vertical="center"/>
    </xf>
    <xf numFmtId="180" fontId="39" fillId="0" borderId="6" xfId="0" applyNumberFormat="1" applyFont="1" applyBorder="1" applyAlignment="1" applyProtection="1">
      <alignment horizontal="left" vertical="center"/>
      <protection hidden="1"/>
    </xf>
    <xf numFmtId="0" fontId="0" fillId="0" borderId="0" xfId="0" applyAlignment="1">
      <alignment horizontal="left" vertical="center" indent="1"/>
    </xf>
    <xf numFmtId="179" fontId="39" fillId="0" borderId="6" xfId="0" applyNumberFormat="1" applyFont="1" applyBorder="1" applyProtection="1">
      <alignment vertical="center"/>
      <protection hidden="1"/>
    </xf>
    <xf numFmtId="0" fontId="40" fillId="0" borderId="0" xfId="5" applyFont="1" applyAlignment="1">
      <alignment horizontal="left"/>
    </xf>
    <xf numFmtId="181" fontId="39" fillId="0" borderId="6" xfId="3" applyNumberFormat="1" applyFont="1" applyBorder="1" applyAlignment="1" applyProtection="1">
      <alignment horizontal="left" vertical="center"/>
      <protection hidden="1"/>
    </xf>
    <xf numFmtId="0" fontId="38" fillId="0" borderId="6" xfId="0" applyFont="1" applyBorder="1" applyAlignment="1">
      <alignment horizontal="center" vertical="center"/>
    </xf>
    <xf numFmtId="176" fontId="39" fillId="0" borderId="6" xfId="0" applyNumberFormat="1" applyFont="1" applyBorder="1" applyProtection="1">
      <alignment vertical="center"/>
      <protection hidden="1"/>
    </xf>
    <xf numFmtId="0" fontId="118" fillId="0" borderId="6" xfId="5" applyFont="1" applyBorder="1" applyAlignment="1" applyProtection="1">
      <alignment vertical="center"/>
      <protection hidden="1"/>
    </xf>
    <xf numFmtId="0" fontId="118" fillId="0" borderId="6" xfId="5" applyFont="1" applyBorder="1" applyAlignment="1" applyProtection="1">
      <alignment vertical="center" wrapText="1"/>
      <protection hidden="1"/>
    </xf>
    <xf numFmtId="0" fontId="119" fillId="0" borderId="6" xfId="0" applyFont="1" applyBorder="1" applyProtection="1">
      <alignment vertical="center"/>
      <protection locked="0"/>
    </xf>
    <xf numFmtId="0" fontId="120" fillId="0" borderId="6" xfId="5" applyFont="1" applyBorder="1" applyAlignment="1" applyProtection="1">
      <alignment vertical="center"/>
      <protection hidden="1"/>
    </xf>
    <xf numFmtId="0" fontId="120" fillId="0" borderId="6" xfId="5" applyFont="1" applyBorder="1" applyAlignment="1" applyProtection="1">
      <alignment vertical="center" wrapText="1"/>
      <protection hidden="1"/>
    </xf>
    <xf numFmtId="0" fontId="12" fillId="0" borderId="0" xfId="5" applyFont="1" applyAlignment="1">
      <alignment vertical="center"/>
    </xf>
    <xf numFmtId="0" fontId="1" fillId="0" borderId="0" xfId="0" applyFont="1" applyAlignment="1">
      <alignment horizontal="left" vertical="center"/>
    </xf>
    <xf numFmtId="0" fontId="41" fillId="0" borderId="0" xfId="0" applyFont="1">
      <alignment vertical="center"/>
    </xf>
    <xf numFmtId="0" fontId="110" fillId="0" borderId="43" xfId="0" applyFont="1" applyFill="1" applyBorder="1" applyAlignment="1">
      <alignment vertical="center" shrinkToFit="1"/>
    </xf>
    <xf numFmtId="176" fontId="110" fillId="0" borderId="50" xfId="0" applyNumberFormat="1" applyFont="1" applyFill="1" applyBorder="1">
      <alignment vertical="center"/>
    </xf>
    <xf numFmtId="0" fontId="110" fillId="0" borderId="52" xfId="0" applyFont="1" applyFill="1" applyBorder="1" applyAlignment="1">
      <alignment vertical="center" shrinkToFit="1"/>
    </xf>
    <xf numFmtId="176" fontId="110" fillId="0" borderId="53" xfId="0" applyNumberFormat="1" applyFont="1" applyFill="1" applyBorder="1">
      <alignment vertical="center"/>
    </xf>
    <xf numFmtId="0" fontId="110" fillId="0" borderId="54" xfId="0" applyFont="1" applyFill="1" applyBorder="1" applyAlignment="1">
      <alignment vertical="center" shrinkToFit="1"/>
    </xf>
    <xf numFmtId="176" fontId="110" fillId="0" borderId="55" xfId="0" applyNumberFormat="1" applyFont="1" applyFill="1" applyBorder="1">
      <alignment vertical="center"/>
    </xf>
    <xf numFmtId="176" fontId="110" fillId="0" borderId="67" xfId="0" applyNumberFormat="1" applyFont="1" applyFill="1" applyBorder="1">
      <alignment vertical="center"/>
    </xf>
    <xf numFmtId="0" fontId="111" fillId="0" borderId="54" xfId="0" applyFont="1" applyFill="1" applyBorder="1" applyAlignment="1">
      <alignment vertical="center" shrinkToFit="1"/>
    </xf>
    <xf numFmtId="0" fontId="10" fillId="0" borderId="0" xfId="1" applyFont="1" applyAlignment="1" applyProtection="1">
      <alignment vertical="center"/>
    </xf>
    <xf numFmtId="0" fontId="34" fillId="2" borderId="3" xfId="0" applyFont="1" applyFill="1" applyBorder="1" applyAlignment="1">
      <alignment horizontal="centerContinuous" vertical="center" shrinkToFit="1"/>
    </xf>
    <xf numFmtId="0" fontId="34" fillId="2" borderId="5" xfId="0" applyFont="1" applyFill="1" applyBorder="1" applyAlignment="1">
      <alignment horizontal="centerContinuous" vertical="center"/>
    </xf>
    <xf numFmtId="0" fontId="34" fillId="2" borderId="3" xfId="0" applyFont="1" applyFill="1" applyBorder="1" applyAlignment="1">
      <alignment horizontal="centerContinuous" vertical="center"/>
    </xf>
    <xf numFmtId="0" fontId="34" fillId="2" borderId="5" xfId="0" applyFont="1" applyFill="1" applyBorder="1" applyAlignment="1">
      <alignment horizontal="centerContinuous" vertical="center" shrinkToFit="1"/>
    </xf>
    <xf numFmtId="0" fontId="34" fillId="2" borderId="6" xfId="0" applyFont="1" applyFill="1" applyBorder="1" applyAlignment="1">
      <alignment horizontal="centerContinuous" vertical="center" shrinkToFit="1"/>
    </xf>
    <xf numFmtId="0" fontId="34" fillId="2" borderId="4" xfId="0" applyFont="1" applyFill="1" applyBorder="1" applyAlignment="1">
      <alignment horizontal="centerContinuous" vertical="center"/>
    </xf>
    <xf numFmtId="0" fontId="34" fillId="2" borderId="4" xfId="0" applyFont="1" applyFill="1" applyBorder="1" applyAlignment="1">
      <alignment horizontal="centerContinuous" vertical="center" shrinkToFit="1"/>
    </xf>
    <xf numFmtId="0" fontId="34" fillId="2" borderId="6" xfId="0" applyFont="1" applyFill="1" applyBorder="1" applyAlignment="1">
      <alignment horizontal="centerContinuous" vertical="center"/>
    </xf>
    <xf numFmtId="0" fontId="34" fillId="2" borderId="10" xfId="0" applyFont="1" applyFill="1" applyBorder="1" applyAlignment="1">
      <alignment horizontal="centerContinuous" vertical="center"/>
    </xf>
    <xf numFmtId="0" fontId="34" fillId="2" borderId="9" xfId="0" applyFont="1" applyFill="1" applyBorder="1" applyAlignment="1">
      <alignment horizontal="centerContinuous" vertical="center"/>
    </xf>
    <xf numFmtId="0" fontId="34" fillId="2" borderId="8" xfId="0" applyFont="1" applyFill="1" applyBorder="1" applyAlignment="1">
      <alignment horizontal="centerContinuous" vertical="center" shrinkToFit="1"/>
    </xf>
    <xf numFmtId="0" fontId="34" fillId="2" borderId="49" xfId="0" applyFont="1" applyFill="1" applyBorder="1" applyAlignment="1">
      <alignment horizontal="center" vertical="center" shrinkToFit="1"/>
    </xf>
    <xf numFmtId="0" fontId="34" fillId="2" borderId="57" xfId="0" applyFont="1" applyFill="1" applyBorder="1" applyAlignment="1">
      <alignment horizontal="center" vertical="center"/>
    </xf>
    <xf numFmtId="0" fontId="34" fillId="2" borderId="31" xfId="0" applyFont="1" applyFill="1" applyBorder="1" applyAlignment="1">
      <alignment horizontal="center" vertical="center"/>
    </xf>
    <xf numFmtId="3" fontId="114" fillId="0" borderId="0" xfId="0" applyNumberFormat="1" applyFont="1">
      <alignment vertical="center"/>
    </xf>
    <xf numFmtId="0" fontId="10" fillId="0" borderId="0" xfId="0" applyFont="1" applyAlignment="1">
      <alignment vertical="center" shrinkToFit="1"/>
    </xf>
    <xf numFmtId="38" fontId="5" fillId="0" borderId="0" xfId="3" applyFont="1">
      <alignment vertical="center"/>
    </xf>
    <xf numFmtId="38" fontId="5" fillId="0" borderId="0" xfId="3" applyFont="1" applyAlignment="1">
      <alignment vertical="center"/>
    </xf>
    <xf numFmtId="38" fontId="10" fillId="0" borderId="0" xfId="1" applyNumberFormat="1" applyFont="1" applyBorder="1" applyAlignment="1" applyProtection="1">
      <alignment vertical="center"/>
    </xf>
    <xf numFmtId="0" fontId="114" fillId="0" borderId="12" xfId="0" applyFont="1" applyBorder="1">
      <alignment vertical="center"/>
    </xf>
    <xf numFmtId="0" fontId="10" fillId="0" borderId="0" xfId="1" applyFont="1" applyFill="1" applyAlignment="1" applyProtection="1">
      <alignment vertical="center"/>
    </xf>
    <xf numFmtId="0" fontId="10" fillId="0" borderId="0" xfId="0" applyFont="1" applyAlignment="1">
      <alignment vertical="top"/>
    </xf>
    <xf numFmtId="38" fontId="10" fillId="0" borderId="0" xfId="3" applyFont="1" applyFill="1">
      <alignment vertical="center"/>
    </xf>
    <xf numFmtId="0" fontId="121" fillId="0" borderId="0" xfId="0" applyFont="1" applyAlignment="1">
      <alignment vertical="center" shrinkToFit="1"/>
    </xf>
    <xf numFmtId="0" fontId="43" fillId="0" borderId="0" xfId="1" applyFont="1" applyFill="1" applyAlignment="1" applyProtection="1">
      <alignment vertical="center"/>
    </xf>
    <xf numFmtId="176" fontId="114" fillId="0" borderId="0" xfId="0" applyNumberFormat="1" applyFont="1">
      <alignment vertical="center"/>
    </xf>
    <xf numFmtId="38" fontId="5" fillId="0" borderId="0" xfId="3" applyFont="1" applyFill="1" applyAlignment="1">
      <alignment vertical="center"/>
    </xf>
    <xf numFmtId="0" fontId="114" fillId="0" borderId="0" xfId="0" applyFont="1" applyAlignment="1">
      <alignment horizontal="right" vertical="center" shrinkToFit="1"/>
    </xf>
    <xf numFmtId="0" fontId="110" fillId="6" borderId="54" xfId="0" applyFont="1" applyFill="1" applyBorder="1" applyAlignment="1">
      <alignment vertical="center" shrinkToFit="1"/>
    </xf>
    <xf numFmtId="176" fontId="110" fillId="6" borderId="55" xfId="3" applyNumberFormat="1" applyFont="1" applyFill="1" applyBorder="1" applyProtection="1">
      <alignment vertical="center"/>
    </xf>
    <xf numFmtId="0" fontId="10" fillId="0" borderId="0" xfId="0" applyFont="1" applyProtection="1">
      <alignment vertical="center"/>
      <protection hidden="1"/>
    </xf>
    <xf numFmtId="38" fontId="10" fillId="0" borderId="0" xfId="3" applyFont="1" applyProtection="1">
      <alignment vertical="center"/>
      <protection hidden="1"/>
    </xf>
    <xf numFmtId="38" fontId="10" fillId="0" borderId="68" xfId="3" applyFont="1" applyBorder="1" applyProtection="1">
      <alignment vertical="center"/>
      <protection hidden="1"/>
    </xf>
    <xf numFmtId="0" fontId="10" fillId="0" borderId="68" xfId="0" applyFont="1" applyBorder="1" applyProtection="1">
      <alignment vertical="center"/>
      <protection hidden="1"/>
    </xf>
    <xf numFmtId="0" fontId="10" fillId="0" borderId="63" xfId="0" applyFont="1" applyBorder="1" applyProtection="1">
      <alignment vertical="center"/>
      <protection hidden="1"/>
    </xf>
    <xf numFmtId="0" fontId="10" fillId="0" borderId="49" xfId="0" applyFont="1" applyBorder="1" applyProtection="1">
      <alignment vertical="center"/>
      <protection hidden="1"/>
    </xf>
    <xf numFmtId="0" fontId="10" fillId="0" borderId="32" xfId="0" applyFont="1" applyBorder="1" applyProtection="1">
      <alignment vertical="center"/>
      <protection hidden="1"/>
    </xf>
    <xf numFmtId="0" fontId="10" fillId="0" borderId="57" xfId="0" applyFont="1" applyBorder="1" applyProtection="1">
      <alignment vertical="center"/>
      <protection hidden="1"/>
    </xf>
    <xf numFmtId="0" fontId="10" fillId="0" borderId="69" xfId="0" applyFont="1" applyBorder="1" applyProtection="1">
      <alignment vertical="center"/>
      <protection hidden="1"/>
    </xf>
    <xf numFmtId="0" fontId="10" fillId="0" borderId="5" xfId="0" applyFont="1" applyBorder="1" applyProtection="1">
      <alignment vertical="center"/>
      <protection hidden="1"/>
    </xf>
    <xf numFmtId="0" fontId="10" fillId="0" borderId="31" xfId="0" applyFont="1" applyBorder="1" applyProtection="1">
      <alignment vertical="center"/>
      <protection hidden="1"/>
    </xf>
    <xf numFmtId="0" fontId="10" fillId="0" borderId="3" xfId="0" applyFont="1" applyBorder="1" applyProtection="1">
      <alignment vertical="center"/>
      <protection hidden="1"/>
    </xf>
    <xf numFmtId="0" fontId="10" fillId="0" borderId="4" xfId="0" applyFont="1" applyBorder="1" applyProtection="1">
      <alignment vertical="center"/>
      <protection hidden="1"/>
    </xf>
    <xf numFmtId="0" fontId="10" fillId="0" borderId="6" xfId="0" applyFont="1" applyBorder="1" applyAlignment="1" applyProtection="1">
      <alignment vertical="center" wrapText="1"/>
      <protection hidden="1"/>
    </xf>
    <xf numFmtId="38" fontId="10" fillId="0" borderId="6" xfId="3" applyFont="1" applyBorder="1" applyAlignment="1" applyProtection="1">
      <alignment vertical="center" wrapText="1"/>
      <protection hidden="1"/>
    </xf>
    <xf numFmtId="0" fontId="10" fillId="0" borderId="4" xfId="0" applyFont="1" applyBorder="1" applyAlignment="1" applyProtection="1">
      <alignment vertical="center" wrapText="1"/>
      <protection hidden="1"/>
    </xf>
    <xf numFmtId="0" fontId="10" fillId="0" borderId="49" xfId="0" applyFont="1" applyBorder="1" applyAlignment="1" applyProtection="1">
      <alignment vertical="center" wrapText="1"/>
      <protection hidden="1"/>
    </xf>
    <xf numFmtId="0" fontId="10" fillId="0" borderId="32" xfId="0" applyFont="1" applyBorder="1" applyAlignment="1" applyProtection="1">
      <alignment vertical="center" wrapText="1"/>
      <protection hidden="1"/>
    </xf>
    <xf numFmtId="0" fontId="10" fillId="0" borderId="57" xfId="0" applyFont="1" applyBorder="1" applyAlignment="1" applyProtection="1">
      <alignment vertical="center" wrapText="1"/>
      <protection hidden="1"/>
    </xf>
    <xf numFmtId="0" fontId="10" fillId="0" borderId="70" xfId="0" applyFont="1" applyBorder="1" applyAlignment="1" applyProtection="1">
      <alignment vertical="center" wrapText="1"/>
      <protection hidden="1"/>
    </xf>
    <xf numFmtId="0" fontId="10" fillId="0" borderId="71" xfId="0" applyFont="1" applyBorder="1" applyAlignment="1" applyProtection="1">
      <alignment vertical="center" wrapText="1"/>
      <protection hidden="1"/>
    </xf>
    <xf numFmtId="0" fontId="10" fillId="0" borderId="31" xfId="0" applyFont="1" applyBorder="1" applyAlignment="1" applyProtection="1">
      <alignment vertical="center" wrapText="1"/>
      <protection hidden="1"/>
    </xf>
    <xf numFmtId="0" fontId="10" fillId="0" borderId="69" xfId="0" applyFont="1" applyBorder="1" applyAlignment="1" applyProtection="1">
      <alignment vertical="center" wrapText="1"/>
      <protection hidden="1"/>
    </xf>
    <xf numFmtId="0" fontId="10" fillId="0" borderId="0" xfId="0" applyFont="1" applyAlignment="1" applyProtection="1">
      <alignment vertical="center" wrapText="1"/>
      <protection hidden="1"/>
    </xf>
    <xf numFmtId="0" fontId="10" fillId="0" borderId="7" xfId="0" applyFont="1" applyBorder="1" applyAlignment="1" applyProtection="1">
      <alignment vertical="top"/>
      <protection hidden="1"/>
    </xf>
    <xf numFmtId="38" fontId="10" fillId="0" borderId="7" xfId="3" applyFont="1" applyBorder="1" applyAlignment="1" applyProtection="1">
      <alignment vertical="top"/>
      <protection hidden="1"/>
    </xf>
    <xf numFmtId="0" fontId="10" fillId="0" borderId="46" xfId="0" applyFont="1" applyBorder="1" applyAlignment="1" applyProtection="1">
      <alignment vertical="center" shrinkToFit="1"/>
      <protection hidden="1"/>
    </xf>
    <xf numFmtId="38" fontId="10" fillId="0" borderId="42" xfId="3" applyFont="1" applyBorder="1" applyProtection="1">
      <alignment vertical="center"/>
      <protection hidden="1"/>
    </xf>
    <xf numFmtId="38" fontId="10" fillId="0" borderId="58" xfId="3" applyFont="1" applyBorder="1" applyProtection="1">
      <alignment vertical="center"/>
      <protection hidden="1"/>
    </xf>
    <xf numFmtId="38" fontId="10" fillId="0" borderId="59" xfId="3" applyFont="1" applyBorder="1" applyProtection="1">
      <alignment vertical="center"/>
      <protection hidden="1"/>
    </xf>
    <xf numFmtId="38" fontId="10" fillId="0" borderId="50" xfId="3" applyFont="1" applyBorder="1" applyProtection="1">
      <alignment vertical="center"/>
      <protection hidden="1"/>
    </xf>
    <xf numFmtId="38" fontId="10" fillId="0" borderId="72" xfId="3" applyFont="1" applyBorder="1" applyProtection="1">
      <alignment vertical="center"/>
      <protection hidden="1"/>
    </xf>
    <xf numFmtId="38" fontId="10" fillId="0" borderId="44" xfId="3" applyFont="1" applyBorder="1" applyProtection="1">
      <alignment vertical="center"/>
      <protection hidden="1"/>
    </xf>
    <xf numFmtId="0" fontId="10" fillId="0" borderId="58" xfId="0" applyFont="1" applyBorder="1" applyProtection="1">
      <alignment vertical="center"/>
      <protection hidden="1"/>
    </xf>
    <xf numFmtId="0" fontId="10" fillId="0" borderId="50" xfId="0" applyFont="1" applyBorder="1" applyProtection="1">
      <alignment vertical="center"/>
      <protection hidden="1"/>
    </xf>
    <xf numFmtId="0" fontId="10" fillId="0" borderId="44" xfId="0" applyFont="1" applyBorder="1" applyProtection="1">
      <alignment vertical="center"/>
      <protection hidden="1"/>
    </xf>
    <xf numFmtId="38" fontId="10" fillId="0" borderId="58" xfId="0" applyNumberFormat="1" applyFont="1" applyBorder="1" applyProtection="1">
      <alignment vertical="center"/>
      <protection hidden="1"/>
    </xf>
    <xf numFmtId="38" fontId="10" fillId="0" borderId="50" xfId="0" applyNumberFormat="1" applyFont="1" applyBorder="1" applyProtection="1">
      <alignment vertical="center"/>
      <protection hidden="1"/>
    </xf>
    <xf numFmtId="38" fontId="10" fillId="0" borderId="44" xfId="0" applyNumberFormat="1" applyFont="1" applyBorder="1" applyProtection="1">
      <alignment vertical="center"/>
      <protection hidden="1"/>
    </xf>
    <xf numFmtId="0" fontId="10" fillId="0" borderId="19" xfId="0" applyFont="1" applyBorder="1" applyAlignment="1" applyProtection="1">
      <alignment vertical="top"/>
      <protection hidden="1"/>
    </xf>
    <xf numFmtId="38" fontId="10" fillId="0" borderId="19" xfId="3" applyFont="1" applyBorder="1" applyAlignment="1" applyProtection="1">
      <alignment vertical="top"/>
      <protection hidden="1"/>
    </xf>
    <xf numFmtId="0" fontId="10" fillId="0" borderId="47" xfId="0" applyFont="1" applyBorder="1" applyAlignment="1" applyProtection="1">
      <alignment vertical="center" shrinkToFit="1"/>
      <protection hidden="1"/>
    </xf>
    <xf numFmtId="38" fontId="10" fillId="0" borderId="73" xfId="3" applyFont="1" applyBorder="1" applyProtection="1">
      <alignment vertical="center"/>
      <protection hidden="1"/>
    </xf>
    <xf numFmtId="38" fontId="10" fillId="0" borderId="52" xfId="3" applyFont="1" applyBorder="1" applyProtection="1">
      <alignment vertical="center"/>
      <protection hidden="1"/>
    </xf>
    <xf numFmtId="38" fontId="10" fillId="0" borderId="33" xfId="3" applyFont="1" applyBorder="1" applyProtection="1">
      <alignment vertical="center"/>
      <protection hidden="1"/>
    </xf>
    <xf numFmtId="38" fontId="10" fillId="0" borderId="53" xfId="3" applyFont="1" applyBorder="1" applyProtection="1">
      <alignment vertical="center"/>
      <protection hidden="1"/>
    </xf>
    <xf numFmtId="38" fontId="10" fillId="0" borderId="74" xfId="3" applyFont="1" applyBorder="1" applyProtection="1">
      <alignment vertical="center"/>
      <protection hidden="1"/>
    </xf>
    <xf numFmtId="38" fontId="10" fillId="0" borderId="34" xfId="3" applyFont="1" applyBorder="1" applyProtection="1">
      <alignment vertical="center"/>
      <protection hidden="1"/>
    </xf>
    <xf numFmtId="38" fontId="10" fillId="0" borderId="54" xfId="3" applyFont="1" applyBorder="1" applyProtection="1">
      <alignment vertical="center"/>
      <protection hidden="1"/>
    </xf>
    <xf numFmtId="38" fontId="10" fillId="0" borderId="55" xfId="3" applyFont="1" applyBorder="1" applyProtection="1">
      <alignment vertical="center"/>
      <protection hidden="1"/>
    </xf>
    <xf numFmtId="38" fontId="10" fillId="0" borderId="75" xfId="3" applyFont="1" applyBorder="1" applyProtection="1">
      <alignment vertical="center"/>
      <protection hidden="1"/>
    </xf>
    <xf numFmtId="0" fontId="10" fillId="0" borderId="54" xfId="0" applyFont="1" applyBorder="1" applyProtection="1">
      <alignment vertical="center"/>
      <protection hidden="1"/>
    </xf>
    <xf numFmtId="0" fontId="10" fillId="0" borderId="55" xfId="0" applyFont="1" applyBorder="1" applyProtection="1">
      <alignment vertical="center"/>
      <protection hidden="1"/>
    </xf>
    <xf numFmtId="0" fontId="10" fillId="0" borderId="36" xfId="0" applyFont="1" applyBorder="1" applyProtection="1">
      <alignment vertical="center"/>
      <protection hidden="1"/>
    </xf>
    <xf numFmtId="38" fontId="10" fillId="0" borderId="54" xfId="0" applyNumberFormat="1" applyFont="1" applyBorder="1" applyProtection="1">
      <alignment vertical="center"/>
      <protection hidden="1"/>
    </xf>
    <xf numFmtId="38" fontId="10" fillId="0" borderId="55" xfId="0" applyNumberFormat="1" applyFont="1" applyBorder="1" applyProtection="1">
      <alignment vertical="center"/>
      <protection hidden="1"/>
    </xf>
    <xf numFmtId="38" fontId="10" fillId="0" borderId="36" xfId="0" applyNumberFormat="1" applyFont="1" applyBorder="1" applyProtection="1">
      <alignment vertical="center"/>
      <protection hidden="1"/>
    </xf>
    <xf numFmtId="0" fontId="10" fillId="0" borderId="40" xfId="0" applyFont="1" applyBorder="1" applyAlignment="1" applyProtection="1">
      <alignment vertical="top"/>
      <protection hidden="1"/>
    </xf>
    <xf numFmtId="38" fontId="10" fillId="0" borderId="40" xfId="3" applyFont="1" applyBorder="1" applyAlignment="1" applyProtection="1">
      <alignment vertical="top"/>
      <protection hidden="1"/>
    </xf>
    <xf numFmtId="0" fontId="10" fillId="0" borderId="48" xfId="0" applyFont="1" applyBorder="1" applyAlignment="1" applyProtection="1">
      <alignment vertical="center" shrinkToFit="1"/>
      <protection hidden="1"/>
    </xf>
    <xf numFmtId="38" fontId="10" fillId="0" borderId="40" xfId="3" applyFont="1" applyBorder="1" applyProtection="1">
      <alignment vertical="center"/>
      <protection hidden="1"/>
    </xf>
    <xf numFmtId="38" fontId="10" fillId="0" borderId="70" xfId="3" applyFont="1" applyBorder="1" applyProtection="1">
      <alignment vertical="center"/>
      <protection hidden="1"/>
    </xf>
    <xf numFmtId="38" fontId="10" fillId="0" borderId="76" xfId="3" applyFont="1" applyBorder="1" applyProtection="1">
      <alignment vertical="center"/>
      <protection hidden="1"/>
    </xf>
    <xf numFmtId="38" fontId="10" fillId="0" borderId="62" xfId="3" applyFont="1" applyBorder="1" applyProtection="1">
      <alignment vertical="center"/>
      <protection hidden="1"/>
    </xf>
    <xf numFmtId="38" fontId="10" fillId="0" borderId="71" xfId="3" applyFont="1" applyBorder="1" applyProtection="1">
      <alignment vertical="center"/>
      <protection hidden="1"/>
    </xf>
    <xf numFmtId="38" fontId="10" fillId="0" borderId="77" xfId="3" applyFont="1" applyBorder="1" applyProtection="1">
      <alignment vertical="center"/>
      <protection hidden="1"/>
    </xf>
    <xf numFmtId="38" fontId="10" fillId="0" borderId="60" xfId="3" applyFont="1" applyBorder="1" applyProtection="1">
      <alignment vertical="center"/>
      <protection hidden="1"/>
    </xf>
    <xf numFmtId="38" fontId="10" fillId="0" borderId="64" xfId="3" applyFont="1" applyBorder="1" applyProtection="1">
      <alignment vertical="center"/>
      <protection hidden="1"/>
    </xf>
    <xf numFmtId="38" fontId="10" fillId="0" borderId="78" xfId="3" applyFont="1" applyBorder="1" applyProtection="1">
      <alignment vertical="center"/>
      <protection hidden="1"/>
    </xf>
    <xf numFmtId="0" fontId="10" fillId="0" borderId="60" xfId="0" applyFont="1" applyBorder="1" applyProtection="1">
      <alignment vertical="center"/>
      <protection hidden="1"/>
    </xf>
    <xf numFmtId="0" fontId="10" fillId="0" borderId="64" xfId="0" applyFont="1" applyBorder="1" applyProtection="1">
      <alignment vertical="center"/>
      <protection hidden="1"/>
    </xf>
    <xf numFmtId="0" fontId="10" fillId="0" borderId="37" xfId="0" applyFont="1" applyBorder="1" applyProtection="1">
      <alignment vertical="center"/>
      <protection hidden="1"/>
    </xf>
    <xf numFmtId="38" fontId="10" fillId="0" borderId="60" xfId="0" applyNumberFormat="1" applyFont="1" applyBorder="1" applyProtection="1">
      <alignment vertical="center"/>
      <protection hidden="1"/>
    </xf>
    <xf numFmtId="38" fontId="10" fillId="0" borderId="64" xfId="0" applyNumberFormat="1" applyFont="1" applyBorder="1" applyProtection="1">
      <alignment vertical="center"/>
      <protection hidden="1"/>
    </xf>
    <xf numFmtId="38" fontId="10" fillId="0" borderId="37" xfId="0" applyNumberFormat="1" applyFont="1" applyBorder="1" applyProtection="1">
      <alignment vertical="center"/>
      <protection hidden="1"/>
    </xf>
    <xf numFmtId="38" fontId="10" fillId="0" borderId="11" xfId="3" applyFont="1" applyBorder="1" applyProtection="1">
      <alignment vertical="center"/>
      <protection hidden="1"/>
    </xf>
    <xf numFmtId="38" fontId="10" fillId="0" borderId="35" xfId="3" applyFont="1" applyBorder="1" applyProtection="1">
      <alignment vertical="center"/>
      <protection hidden="1"/>
    </xf>
    <xf numFmtId="38" fontId="10" fillId="0" borderId="36" xfId="3" applyFont="1" applyBorder="1" applyProtection="1">
      <alignment vertical="center"/>
      <protection hidden="1"/>
    </xf>
    <xf numFmtId="38" fontId="10" fillId="0" borderId="38" xfId="3" applyFont="1" applyBorder="1" applyProtection="1">
      <alignment vertical="center"/>
      <protection hidden="1"/>
    </xf>
    <xf numFmtId="38" fontId="10" fillId="0" borderId="61" xfId="3" applyFont="1" applyBorder="1" applyProtection="1">
      <alignment vertical="center"/>
      <protection hidden="1"/>
    </xf>
    <xf numFmtId="38" fontId="10" fillId="0" borderId="37" xfId="3" applyFont="1" applyBorder="1" applyProtection="1">
      <alignment vertical="center"/>
      <protection hidden="1"/>
    </xf>
    <xf numFmtId="0" fontId="10" fillId="0" borderId="73" xfId="0" applyFont="1" applyBorder="1" applyAlignment="1" applyProtection="1">
      <alignment vertical="center" wrapText="1"/>
      <protection hidden="1"/>
    </xf>
    <xf numFmtId="38" fontId="10" fillId="0" borderId="19" xfId="3" applyFont="1" applyBorder="1" applyAlignment="1" applyProtection="1">
      <alignment vertical="center"/>
      <protection hidden="1"/>
    </xf>
    <xf numFmtId="0" fontId="10" fillId="0" borderId="79" xfId="0" applyFont="1" applyBorder="1" applyAlignment="1" applyProtection="1">
      <alignment vertical="center" shrinkToFit="1"/>
      <protection hidden="1"/>
    </xf>
    <xf numFmtId="0" fontId="10" fillId="0" borderId="52" xfId="0" applyFont="1" applyBorder="1" applyProtection="1">
      <alignment vertical="center"/>
      <protection hidden="1"/>
    </xf>
    <xf numFmtId="0" fontId="10" fillId="0" borderId="53" xfId="0" applyFont="1" applyBorder="1" applyProtection="1">
      <alignment vertical="center"/>
      <protection hidden="1"/>
    </xf>
    <xf numFmtId="0" fontId="10" fillId="0" borderId="34" xfId="0" applyFont="1" applyBorder="1" applyProtection="1">
      <alignment vertical="center"/>
      <protection hidden="1"/>
    </xf>
    <xf numFmtId="38" fontId="10" fillId="0" borderId="52" xfId="0" applyNumberFormat="1" applyFont="1" applyBorder="1" applyProtection="1">
      <alignment vertical="center"/>
      <protection hidden="1"/>
    </xf>
    <xf numFmtId="38" fontId="10" fillId="0" borderId="53" xfId="0" applyNumberFormat="1" applyFont="1" applyBorder="1" applyProtection="1">
      <alignment vertical="center"/>
      <protection hidden="1"/>
    </xf>
    <xf numFmtId="38" fontId="10" fillId="0" borderId="34" xfId="0" applyNumberFormat="1" applyFont="1" applyBorder="1" applyProtection="1">
      <alignment vertical="center"/>
      <protection hidden="1"/>
    </xf>
    <xf numFmtId="0" fontId="10" fillId="0" borderId="11" xfId="0" applyFont="1" applyBorder="1" applyProtection="1">
      <alignment vertical="center"/>
      <protection hidden="1"/>
    </xf>
    <xf numFmtId="38" fontId="10" fillId="0" borderId="73" xfId="3" applyFont="1" applyBorder="1" applyAlignment="1" applyProtection="1">
      <alignment vertical="center"/>
      <protection hidden="1"/>
    </xf>
    <xf numFmtId="0" fontId="10" fillId="0" borderId="11" xfId="0" applyFont="1" applyBorder="1" applyAlignment="1" applyProtection="1">
      <alignment vertical="center" wrapText="1"/>
      <protection hidden="1"/>
    </xf>
    <xf numFmtId="38" fontId="10" fillId="0" borderId="80" xfId="3" applyFont="1" applyBorder="1" applyAlignment="1" applyProtection="1">
      <alignment vertical="center"/>
      <protection hidden="1"/>
    </xf>
    <xf numFmtId="38" fontId="10" fillId="0" borderId="11" xfId="3" applyFont="1" applyBorder="1" applyAlignment="1" applyProtection="1">
      <alignment vertical="center"/>
      <protection hidden="1"/>
    </xf>
    <xf numFmtId="38" fontId="10" fillId="0" borderId="81" xfId="3" applyFont="1" applyBorder="1" applyProtection="1">
      <alignment vertical="center"/>
      <protection hidden="1"/>
    </xf>
    <xf numFmtId="38" fontId="10" fillId="0" borderId="82" xfId="3" applyFont="1" applyBorder="1" applyProtection="1">
      <alignment vertical="center"/>
      <protection hidden="1"/>
    </xf>
    <xf numFmtId="0" fontId="10" fillId="0" borderId="80" xfId="0" applyFont="1" applyBorder="1" applyAlignment="1" applyProtection="1">
      <alignment horizontal="left" vertical="center"/>
      <protection hidden="1"/>
    </xf>
    <xf numFmtId="0" fontId="10" fillId="0" borderId="73" xfId="0" applyFont="1" applyBorder="1" applyAlignment="1" applyProtection="1">
      <alignment horizontal="left" vertical="center"/>
      <protection hidden="1"/>
    </xf>
    <xf numFmtId="0" fontId="10" fillId="0" borderId="80" xfId="0" applyFont="1" applyBorder="1" applyProtection="1">
      <alignment vertical="center"/>
      <protection hidden="1"/>
    </xf>
    <xf numFmtId="0" fontId="10" fillId="0" borderId="19" xfId="0" applyFont="1" applyBorder="1" applyProtection="1">
      <alignment vertical="center"/>
      <protection hidden="1"/>
    </xf>
    <xf numFmtId="0" fontId="10" fillId="0" borderId="73" xfId="0" applyFont="1" applyBorder="1" applyProtection="1">
      <alignment vertical="center"/>
      <protection hidden="1"/>
    </xf>
    <xf numFmtId="38" fontId="10" fillId="8" borderId="54" xfId="3" applyFont="1" applyFill="1" applyBorder="1" applyProtection="1">
      <alignment vertical="center"/>
      <protection hidden="1"/>
    </xf>
    <xf numFmtId="0" fontId="10" fillId="9" borderId="11" xfId="0" applyFont="1" applyFill="1" applyBorder="1" applyProtection="1">
      <alignment vertical="center"/>
      <protection hidden="1"/>
    </xf>
    <xf numFmtId="38" fontId="10" fillId="9" borderId="19" xfId="3" applyFont="1" applyFill="1" applyBorder="1" applyAlignment="1" applyProtection="1">
      <alignment vertical="center"/>
      <protection hidden="1"/>
    </xf>
    <xf numFmtId="0" fontId="10" fillId="9" borderId="47" xfId="0" applyFont="1" applyFill="1" applyBorder="1" applyAlignment="1" applyProtection="1">
      <alignment vertical="center" shrinkToFit="1"/>
      <protection hidden="1"/>
    </xf>
    <xf numFmtId="38" fontId="10" fillId="9" borderId="11" xfId="3" applyFont="1" applyFill="1" applyBorder="1" applyProtection="1">
      <alignment vertical="center"/>
      <protection hidden="1"/>
    </xf>
    <xf numFmtId="38" fontId="10" fillId="9" borderId="54" xfId="3" applyFont="1" applyFill="1" applyBorder="1" applyProtection="1">
      <alignment vertical="center"/>
      <protection hidden="1"/>
    </xf>
    <xf numFmtId="38" fontId="10" fillId="9" borderId="35" xfId="3" applyFont="1" applyFill="1" applyBorder="1" applyProtection="1">
      <alignment vertical="center"/>
      <protection hidden="1"/>
    </xf>
    <xf numFmtId="38" fontId="10" fillId="9" borderId="55" xfId="3" applyFont="1" applyFill="1" applyBorder="1" applyProtection="1">
      <alignment vertical="center"/>
      <protection hidden="1"/>
    </xf>
    <xf numFmtId="38" fontId="10" fillId="9" borderId="75" xfId="3" applyFont="1" applyFill="1" applyBorder="1" applyProtection="1">
      <alignment vertical="center"/>
      <protection hidden="1"/>
    </xf>
    <xf numFmtId="38" fontId="10" fillId="9" borderId="36" xfId="3" applyFont="1" applyFill="1" applyBorder="1" applyProtection="1">
      <alignment vertical="center"/>
      <protection hidden="1"/>
    </xf>
    <xf numFmtId="38" fontId="10" fillId="9" borderId="34" xfId="3" applyFont="1" applyFill="1" applyBorder="1" applyProtection="1">
      <alignment vertical="center"/>
      <protection hidden="1"/>
    </xf>
    <xf numFmtId="0" fontId="10" fillId="9" borderId="55" xfId="0" applyFont="1" applyFill="1" applyBorder="1" applyProtection="1">
      <alignment vertical="center"/>
      <protection hidden="1"/>
    </xf>
    <xf numFmtId="38" fontId="10" fillId="9" borderId="54" xfId="0" applyNumberFormat="1" applyFont="1" applyFill="1" applyBorder="1" applyProtection="1">
      <alignment vertical="center"/>
      <protection hidden="1"/>
    </xf>
    <xf numFmtId="38" fontId="10" fillId="9" borderId="55" xfId="0" applyNumberFormat="1" applyFont="1" applyFill="1" applyBorder="1" applyProtection="1">
      <alignment vertical="center"/>
      <protection hidden="1"/>
    </xf>
    <xf numFmtId="38" fontId="10" fillId="9" borderId="36" xfId="0" applyNumberFormat="1" applyFont="1" applyFill="1" applyBorder="1" applyProtection="1">
      <alignment vertical="center"/>
      <protection hidden="1"/>
    </xf>
    <xf numFmtId="0" fontId="10" fillId="9" borderId="0" xfId="0" applyFont="1" applyFill="1" applyProtection="1">
      <alignment vertical="center"/>
      <protection hidden="1"/>
    </xf>
    <xf numFmtId="38" fontId="10" fillId="4" borderId="80" xfId="3" applyFont="1" applyFill="1" applyBorder="1" applyAlignment="1" applyProtection="1">
      <alignment vertical="center"/>
      <protection hidden="1"/>
    </xf>
    <xf numFmtId="38" fontId="10" fillId="4" borderId="45" xfId="0" applyNumberFormat="1" applyFont="1" applyFill="1" applyBorder="1" applyProtection="1">
      <alignment vertical="center"/>
      <protection hidden="1"/>
    </xf>
    <xf numFmtId="38" fontId="10" fillId="4" borderId="35" xfId="0" applyNumberFormat="1" applyFont="1" applyFill="1" applyBorder="1" applyProtection="1">
      <alignment vertical="center"/>
      <protection hidden="1"/>
    </xf>
    <xf numFmtId="38" fontId="10" fillId="4" borderId="73" xfId="3" applyFont="1" applyFill="1" applyBorder="1" applyAlignment="1" applyProtection="1">
      <alignment vertical="center"/>
      <protection hidden="1"/>
    </xf>
    <xf numFmtId="38" fontId="10" fillId="0" borderId="45" xfId="0" applyNumberFormat="1" applyFont="1" applyBorder="1" applyProtection="1">
      <alignment vertical="center"/>
      <protection hidden="1"/>
    </xf>
    <xf numFmtId="38" fontId="10" fillId="0" borderId="35" xfId="0" applyNumberFormat="1" applyFont="1" applyBorder="1" applyProtection="1">
      <alignment vertical="center"/>
      <protection hidden="1"/>
    </xf>
    <xf numFmtId="38" fontId="10" fillId="0" borderId="80" xfId="3" applyFont="1" applyFill="1" applyBorder="1" applyAlignment="1" applyProtection="1">
      <alignment vertical="center"/>
      <protection hidden="1"/>
    </xf>
    <xf numFmtId="38" fontId="10" fillId="0" borderId="11" xfId="3" applyFont="1" applyFill="1" applyBorder="1" applyProtection="1">
      <alignment vertical="center"/>
      <protection hidden="1"/>
    </xf>
    <xf numFmtId="38" fontId="10" fillId="0" borderId="54" xfId="3" applyFont="1" applyFill="1" applyBorder="1" applyProtection="1">
      <alignment vertical="center"/>
      <protection hidden="1"/>
    </xf>
    <xf numFmtId="38" fontId="10" fillId="0" borderId="35" xfId="3" applyFont="1" applyFill="1" applyBorder="1" applyProtection="1">
      <alignment vertical="center"/>
      <protection hidden="1"/>
    </xf>
    <xf numFmtId="38" fontId="10" fillId="0" borderId="55" xfId="3" applyFont="1" applyFill="1" applyBorder="1" applyProtection="1">
      <alignment vertical="center"/>
      <protection hidden="1"/>
    </xf>
    <xf numFmtId="38" fontId="10" fillId="0" borderId="75" xfId="3" applyFont="1" applyFill="1" applyBorder="1" applyProtection="1">
      <alignment vertical="center"/>
      <protection hidden="1"/>
    </xf>
    <xf numFmtId="38" fontId="10" fillId="0" borderId="36" xfId="3" applyFont="1" applyFill="1" applyBorder="1" applyProtection="1">
      <alignment vertical="center"/>
      <protection hidden="1"/>
    </xf>
    <xf numFmtId="38" fontId="10" fillId="0" borderId="34" xfId="3" applyFont="1" applyFill="1" applyBorder="1" applyProtection="1">
      <alignment vertical="center"/>
      <protection hidden="1"/>
    </xf>
    <xf numFmtId="38" fontId="10" fillId="0" borderId="19" xfId="3" applyFont="1" applyFill="1" applyBorder="1" applyAlignment="1" applyProtection="1">
      <alignment vertical="center"/>
      <protection hidden="1"/>
    </xf>
    <xf numFmtId="38" fontId="10" fillId="0" borderId="67" xfId="3" applyFont="1" applyFill="1" applyBorder="1" applyProtection="1">
      <alignment vertical="center"/>
      <protection hidden="1"/>
    </xf>
    <xf numFmtId="0" fontId="10" fillId="0" borderId="15" xfId="0" applyFont="1" applyBorder="1" applyAlignment="1" applyProtection="1">
      <alignment vertical="center" shrinkToFit="1"/>
      <protection hidden="1"/>
    </xf>
    <xf numFmtId="38" fontId="10" fillId="0" borderId="80" xfId="3" applyFont="1" applyFill="1" applyBorder="1" applyProtection="1">
      <alignment vertical="center"/>
      <protection hidden="1"/>
    </xf>
    <xf numFmtId="38" fontId="10" fillId="0" borderId="65" xfId="3" applyFont="1" applyFill="1" applyBorder="1" applyProtection="1">
      <alignment vertical="center"/>
      <protection hidden="1"/>
    </xf>
    <xf numFmtId="38" fontId="10" fillId="0" borderId="66" xfId="3" applyFont="1" applyFill="1" applyBorder="1" applyProtection="1">
      <alignment vertical="center"/>
      <protection hidden="1"/>
    </xf>
    <xf numFmtId="38" fontId="10" fillId="0" borderId="81" xfId="3" applyFont="1" applyFill="1" applyBorder="1" applyProtection="1">
      <alignment vertical="center"/>
      <protection hidden="1"/>
    </xf>
    <xf numFmtId="38" fontId="10" fillId="0" borderId="83" xfId="3" applyFont="1" applyFill="1" applyBorder="1" applyProtection="1">
      <alignment vertical="center"/>
      <protection hidden="1"/>
    </xf>
    <xf numFmtId="38" fontId="10" fillId="0" borderId="84" xfId="3" applyFont="1" applyFill="1" applyBorder="1" applyProtection="1">
      <alignment vertical="center"/>
      <protection hidden="1"/>
    </xf>
    <xf numFmtId="38" fontId="10" fillId="0" borderId="82" xfId="3" applyFont="1" applyFill="1" applyBorder="1" applyProtection="1">
      <alignment vertical="center"/>
      <protection hidden="1"/>
    </xf>
    <xf numFmtId="0" fontId="10" fillId="0" borderId="65" xfId="0" applyFont="1" applyBorder="1" applyProtection="1">
      <alignment vertical="center"/>
      <protection hidden="1"/>
    </xf>
    <xf numFmtId="0" fontId="10" fillId="0" borderId="67" xfId="0" applyFont="1" applyBorder="1" applyProtection="1">
      <alignment vertical="center"/>
      <protection hidden="1"/>
    </xf>
    <xf numFmtId="0" fontId="10" fillId="0" borderId="83" xfId="0" applyFont="1" applyBorder="1" applyProtection="1">
      <alignment vertical="center"/>
      <protection hidden="1"/>
    </xf>
    <xf numFmtId="38" fontId="10" fillId="0" borderId="65" xfId="0" applyNumberFormat="1" applyFont="1" applyBorder="1" applyProtection="1">
      <alignment vertical="center"/>
      <protection hidden="1"/>
    </xf>
    <xf numFmtId="38" fontId="10" fillId="0" borderId="67" xfId="0" applyNumberFormat="1" applyFont="1" applyBorder="1" applyProtection="1">
      <alignment vertical="center"/>
      <protection hidden="1"/>
    </xf>
    <xf numFmtId="38" fontId="10" fillId="0" borderId="83" xfId="0" applyNumberFormat="1" applyFont="1" applyBorder="1" applyProtection="1">
      <alignment vertical="center"/>
      <protection hidden="1"/>
    </xf>
    <xf numFmtId="0" fontId="10" fillId="0" borderId="42" xfId="0" applyFont="1" applyBorder="1" applyProtection="1">
      <alignment vertical="center"/>
      <protection hidden="1"/>
    </xf>
    <xf numFmtId="38" fontId="10" fillId="0" borderId="7" xfId="3" applyFont="1" applyBorder="1" applyAlignment="1" applyProtection="1">
      <alignment vertical="center"/>
      <protection hidden="1"/>
    </xf>
    <xf numFmtId="38" fontId="10" fillId="0" borderId="65" xfId="3" applyFont="1" applyBorder="1" applyProtection="1">
      <alignment vertical="center"/>
      <protection hidden="1"/>
    </xf>
    <xf numFmtId="38" fontId="10" fillId="0" borderId="66" xfId="3" applyFont="1" applyBorder="1" applyProtection="1">
      <alignment vertical="center"/>
      <protection hidden="1"/>
    </xf>
    <xf numFmtId="38" fontId="10" fillId="0" borderId="67" xfId="3" applyFont="1" applyBorder="1" applyProtection="1">
      <alignment vertical="center"/>
      <protection hidden="1"/>
    </xf>
    <xf numFmtId="38" fontId="10" fillId="0" borderId="83" xfId="3" applyFont="1" applyBorder="1" applyProtection="1">
      <alignment vertical="center"/>
      <protection hidden="1"/>
    </xf>
    <xf numFmtId="0" fontId="10" fillId="0" borderId="38" xfId="0" applyFont="1" applyBorder="1" applyProtection="1">
      <alignment vertical="center"/>
      <protection hidden="1"/>
    </xf>
    <xf numFmtId="38" fontId="10" fillId="0" borderId="40" xfId="3" applyFont="1" applyBorder="1" applyAlignment="1" applyProtection="1">
      <alignment vertical="center"/>
      <protection hidden="1"/>
    </xf>
    <xf numFmtId="38" fontId="10" fillId="0" borderId="19" xfId="3" applyFont="1" applyBorder="1" applyProtection="1">
      <alignment vertical="center"/>
      <protection hidden="1"/>
    </xf>
    <xf numFmtId="38" fontId="10" fillId="0" borderId="85" xfId="3" applyFont="1" applyBorder="1" applyProtection="1">
      <alignment vertical="center"/>
      <protection hidden="1"/>
    </xf>
    <xf numFmtId="38" fontId="10" fillId="0" borderId="86" xfId="3" applyFont="1" applyBorder="1" applyProtection="1">
      <alignment vertical="center"/>
      <protection hidden="1"/>
    </xf>
    <xf numFmtId="38" fontId="10" fillId="0" borderId="84" xfId="3" applyFont="1" applyBorder="1" applyProtection="1">
      <alignment vertical="center"/>
      <protection hidden="1"/>
    </xf>
    <xf numFmtId="38" fontId="10" fillId="0" borderId="87" xfId="3" applyFont="1" applyBorder="1" applyProtection="1">
      <alignment vertical="center"/>
      <protection hidden="1"/>
    </xf>
    <xf numFmtId="0" fontId="10" fillId="0" borderId="70" xfId="0" applyFont="1" applyBorder="1" applyProtection="1">
      <alignment vertical="center"/>
      <protection hidden="1"/>
    </xf>
    <xf numFmtId="0" fontId="10" fillId="0" borderId="62" xfId="0" applyFont="1" applyBorder="1" applyProtection="1">
      <alignment vertical="center"/>
      <protection hidden="1"/>
    </xf>
    <xf numFmtId="0" fontId="10" fillId="0" borderId="77" xfId="0" applyFont="1" applyBorder="1" applyProtection="1">
      <alignment vertical="center"/>
      <protection hidden="1"/>
    </xf>
    <xf numFmtId="38" fontId="10" fillId="0" borderId="70" xfId="0" applyNumberFormat="1" applyFont="1" applyBorder="1" applyProtection="1">
      <alignment vertical="center"/>
      <protection hidden="1"/>
    </xf>
    <xf numFmtId="38" fontId="10" fillId="0" borderId="62" xfId="0" applyNumberFormat="1" applyFont="1" applyBorder="1" applyProtection="1">
      <alignment vertical="center"/>
      <protection hidden="1"/>
    </xf>
    <xf numFmtId="38" fontId="10" fillId="0" borderId="77" xfId="0" applyNumberFormat="1" applyFont="1" applyBorder="1" applyProtection="1">
      <alignment vertical="center"/>
      <protection hidden="1"/>
    </xf>
    <xf numFmtId="38" fontId="10" fillId="0" borderId="80" xfId="3" applyFont="1" applyBorder="1" applyProtection="1">
      <alignment vertical="center"/>
      <protection hidden="1"/>
    </xf>
    <xf numFmtId="0" fontId="10" fillId="0" borderId="6" xfId="0" applyFont="1" applyBorder="1" applyProtection="1">
      <alignment vertical="center"/>
      <protection hidden="1"/>
    </xf>
    <xf numFmtId="38" fontId="10" fillId="0" borderId="6" xfId="3" applyFont="1" applyBorder="1" applyProtection="1">
      <alignment vertical="center"/>
      <protection hidden="1"/>
    </xf>
    <xf numFmtId="38" fontId="10" fillId="0" borderId="49" xfId="3" applyFont="1" applyBorder="1" applyProtection="1">
      <alignment vertical="center"/>
      <protection hidden="1"/>
    </xf>
    <xf numFmtId="38" fontId="10" fillId="0" borderId="49" xfId="0" applyNumberFormat="1" applyFont="1" applyBorder="1" applyProtection="1">
      <alignment vertical="center"/>
      <protection hidden="1"/>
    </xf>
    <xf numFmtId="38" fontId="10" fillId="0" borderId="57" xfId="0" applyNumberFormat="1" applyFont="1" applyBorder="1" applyProtection="1">
      <alignment vertical="center"/>
      <protection hidden="1"/>
    </xf>
    <xf numFmtId="38" fontId="10" fillId="0" borderId="31" xfId="0" applyNumberFormat="1" applyFont="1" applyBorder="1" applyProtection="1">
      <alignment vertical="center"/>
      <protection hidden="1"/>
    </xf>
    <xf numFmtId="0" fontId="10" fillId="0" borderId="10" xfId="0" applyFont="1" applyBorder="1" applyProtection="1">
      <alignment vertical="center"/>
      <protection hidden="1"/>
    </xf>
    <xf numFmtId="0" fontId="10" fillId="0" borderId="0" xfId="5" applyFont="1" applyAlignment="1" applyProtection="1">
      <alignment vertical="center"/>
      <protection hidden="1"/>
    </xf>
    <xf numFmtId="0" fontId="10" fillId="0" borderId="3" xfId="5" applyFont="1" applyBorder="1" applyAlignment="1" applyProtection="1">
      <alignment vertical="center"/>
      <protection hidden="1"/>
    </xf>
    <xf numFmtId="0" fontId="10" fillId="0" borderId="4" xfId="5" applyFont="1" applyBorder="1" applyAlignment="1" applyProtection="1">
      <alignment vertical="center"/>
      <protection hidden="1"/>
    </xf>
    <xf numFmtId="176" fontId="10" fillId="0" borderId="0" xfId="5" applyNumberFormat="1" applyFont="1" applyAlignment="1" applyProtection="1">
      <alignment vertical="center"/>
      <protection hidden="1"/>
    </xf>
    <xf numFmtId="0" fontId="10" fillId="0" borderId="0" xfId="0" quotePrefix="1" applyFont="1" applyProtection="1">
      <alignment vertical="center"/>
      <protection hidden="1"/>
    </xf>
    <xf numFmtId="176" fontId="10" fillId="0" borderId="3" xfId="5" applyNumberFormat="1" applyFont="1" applyBorder="1" applyAlignment="1" applyProtection="1">
      <alignment vertical="center"/>
      <protection hidden="1"/>
    </xf>
    <xf numFmtId="176" fontId="10" fillId="0" borderId="4" xfId="5" applyNumberFormat="1" applyFont="1" applyBorder="1" applyAlignment="1" applyProtection="1">
      <alignment vertical="center"/>
      <protection hidden="1"/>
    </xf>
    <xf numFmtId="0" fontId="10" fillId="0" borderId="3" xfId="0" quotePrefix="1" applyFont="1" applyBorder="1" applyProtection="1">
      <alignment vertical="center"/>
      <protection hidden="1"/>
    </xf>
    <xf numFmtId="0" fontId="43" fillId="0" borderId="0" xfId="1" applyFont="1" applyAlignment="1" applyProtection="1">
      <alignment vertical="center"/>
    </xf>
    <xf numFmtId="38" fontId="10" fillId="0" borderId="0" xfId="0" applyNumberFormat="1" applyFont="1" applyProtection="1">
      <alignment vertical="center"/>
      <protection hidden="1"/>
    </xf>
    <xf numFmtId="0" fontId="110" fillId="0" borderId="43" xfId="0" applyFont="1" applyBorder="1" applyAlignment="1">
      <alignment horizontal="left" vertical="center" shrinkToFit="1"/>
    </xf>
    <xf numFmtId="0" fontId="122" fillId="0" borderId="52" xfId="0" applyFont="1" applyBorder="1" applyAlignment="1">
      <alignment horizontal="left" vertical="center" shrinkToFit="1"/>
    </xf>
    <xf numFmtId="176" fontId="110" fillId="0" borderId="18" xfId="3" applyNumberFormat="1" applyFont="1" applyFill="1" applyBorder="1" applyProtection="1">
      <alignment vertical="center"/>
      <protection locked="0"/>
    </xf>
    <xf numFmtId="176" fontId="110" fillId="0" borderId="63" xfId="3" applyNumberFormat="1" applyFont="1" applyFill="1" applyBorder="1" applyProtection="1">
      <alignment vertical="center"/>
      <protection locked="0"/>
    </xf>
    <xf numFmtId="176" fontId="110" fillId="0" borderId="18" xfId="3" applyNumberFormat="1" applyFont="1" applyBorder="1" applyProtection="1">
      <alignment vertical="center"/>
      <protection locked="0"/>
    </xf>
    <xf numFmtId="176" fontId="110" fillId="6" borderId="34" xfId="3" applyNumberFormat="1" applyFont="1" applyFill="1" applyBorder="1" applyProtection="1">
      <alignment vertical="center"/>
      <protection locked="0"/>
    </xf>
    <xf numFmtId="176" fontId="110" fillId="0" borderId="63" xfId="3" applyNumberFormat="1" applyFont="1" applyBorder="1">
      <alignment vertical="center"/>
    </xf>
    <xf numFmtId="0" fontId="106" fillId="3" borderId="59" xfId="0" applyFont="1" applyFill="1" applyBorder="1" applyAlignment="1">
      <alignment vertical="center" shrinkToFit="1"/>
    </xf>
    <xf numFmtId="0" fontId="0" fillId="0" borderId="0" xfId="0" applyFont="1">
      <alignment vertical="center"/>
    </xf>
    <xf numFmtId="176" fontId="123" fillId="0" borderId="55" xfId="3" applyNumberFormat="1" applyFont="1" applyBorder="1">
      <alignment vertical="center"/>
    </xf>
    <xf numFmtId="0" fontId="106" fillId="0" borderId="0" xfId="0" applyFont="1" applyAlignment="1">
      <alignment vertical="center" shrinkToFit="1"/>
    </xf>
    <xf numFmtId="176" fontId="110" fillId="10" borderId="57" xfId="3" applyNumberFormat="1" applyFont="1" applyFill="1" applyBorder="1" applyProtection="1">
      <alignment vertical="center"/>
      <protection hidden="1"/>
    </xf>
    <xf numFmtId="176" fontId="110" fillId="11" borderId="57" xfId="3" applyNumberFormat="1" applyFont="1" applyFill="1" applyBorder="1" applyProtection="1">
      <alignment vertical="center"/>
      <protection hidden="1"/>
    </xf>
    <xf numFmtId="176" fontId="110" fillId="12" borderId="57" xfId="3" applyNumberFormat="1" applyFont="1" applyFill="1" applyBorder="1" applyProtection="1">
      <alignment vertical="center"/>
      <protection hidden="1"/>
    </xf>
    <xf numFmtId="38" fontId="110" fillId="12" borderId="49" xfId="3" applyFont="1" applyFill="1" applyBorder="1" applyAlignment="1">
      <alignment horizontal="center" vertical="center" shrinkToFit="1"/>
    </xf>
    <xf numFmtId="0" fontId="110" fillId="12" borderId="49" xfId="0" applyFont="1" applyFill="1" applyBorder="1" applyAlignment="1">
      <alignment horizontal="center" vertical="center" shrinkToFit="1"/>
    </xf>
    <xf numFmtId="176" fontId="110" fillId="12" borderId="31" xfId="3" applyNumberFormat="1" applyFont="1" applyFill="1" applyBorder="1" applyProtection="1">
      <alignment vertical="center"/>
      <protection hidden="1"/>
    </xf>
    <xf numFmtId="0" fontId="110" fillId="12" borderId="0" xfId="0" applyFont="1" applyFill="1" applyBorder="1" applyAlignment="1">
      <alignment horizontal="center" vertical="center" shrinkToFit="1"/>
    </xf>
    <xf numFmtId="0" fontId="0" fillId="0" borderId="5" xfId="0" applyFont="1" applyBorder="1" applyAlignment="1" applyProtection="1">
      <alignment horizontal="centerContinuous" vertical="center"/>
      <protection hidden="1"/>
    </xf>
    <xf numFmtId="179" fontId="0" fillId="0" borderId="6" xfId="0" applyNumberFormat="1" applyFont="1" applyBorder="1" applyAlignment="1" applyProtection="1">
      <alignment vertical="center" wrapText="1"/>
      <protection hidden="1"/>
    </xf>
    <xf numFmtId="0" fontId="0" fillId="0" borderId="0" xfId="0" applyFont="1" applyAlignment="1">
      <alignment vertical="center" shrinkToFit="1"/>
    </xf>
    <xf numFmtId="0" fontId="111" fillId="0" borderId="52" xfId="0" applyFont="1" applyBorder="1" applyAlignment="1">
      <alignment vertical="center" shrinkToFit="1"/>
    </xf>
    <xf numFmtId="0" fontId="124" fillId="0" borderId="54" xfId="0" applyFont="1" applyBorder="1" applyAlignment="1">
      <alignment vertical="center" shrinkToFit="1"/>
    </xf>
    <xf numFmtId="0" fontId="110" fillId="5" borderId="54" xfId="0" applyFont="1" applyFill="1" applyBorder="1" applyAlignment="1">
      <alignment vertical="center" shrinkToFit="1"/>
    </xf>
    <xf numFmtId="0" fontId="110" fillId="0" borderId="54" xfId="0" applyFont="1" applyBorder="1">
      <alignment vertical="center"/>
    </xf>
    <xf numFmtId="0" fontId="111" fillId="0" borderId="54" xfId="0" applyFont="1" applyBorder="1">
      <alignment vertical="center"/>
    </xf>
    <xf numFmtId="0" fontId="116" fillId="5" borderId="54" xfId="0" applyFont="1" applyFill="1" applyBorder="1" applyAlignment="1">
      <alignment vertical="center" shrinkToFit="1"/>
    </xf>
    <xf numFmtId="0" fontId="123" fillId="0" borderId="54" xfId="0" applyFont="1" applyBorder="1">
      <alignment vertical="center"/>
    </xf>
    <xf numFmtId="0" fontId="125" fillId="0" borderId="54" xfId="0" applyFont="1" applyBorder="1">
      <alignment vertical="center"/>
    </xf>
    <xf numFmtId="0" fontId="106" fillId="2" borderId="10" xfId="0" applyFont="1" applyFill="1" applyBorder="1" applyAlignment="1">
      <alignment horizontal="centerContinuous" vertical="center"/>
    </xf>
    <xf numFmtId="0" fontId="106" fillId="2" borderId="9" xfId="0" applyFont="1" applyFill="1" applyBorder="1" applyAlignment="1">
      <alignment horizontal="centerContinuous" vertical="center"/>
    </xf>
    <xf numFmtId="0" fontId="111" fillId="2" borderId="8" xfId="0" applyFont="1" applyFill="1" applyBorder="1" applyAlignment="1">
      <alignment horizontal="centerContinuous" vertical="center" shrinkToFit="1"/>
    </xf>
    <xf numFmtId="0" fontId="106" fillId="2" borderId="8" xfId="0" applyFont="1" applyFill="1" applyBorder="1" applyAlignment="1">
      <alignment horizontal="centerContinuous" vertical="center" shrinkToFit="1"/>
    </xf>
    <xf numFmtId="0" fontId="106" fillId="2" borderId="49" xfId="0" applyFont="1" applyFill="1" applyBorder="1" applyAlignment="1">
      <alignment horizontal="center" vertical="center" shrinkToFit="1"/>
    </xf>
    <xf numFmtId="0" fontId="106" fillId="2" borderId="57" xfId="0" applyFont="1" applyFill="1" applyBorder="1" applyAlignment="1">
      <alignment horizontal="center" vertical="center"/>
    </xf>
    <xf numFmtId="0" fontId="106" fillId="2" borderId="31" xfId="0" applyFont="1" applyFill="1" applyBorder="1" applyAlignment="1">
      <alignment horizontal="center" vertical="center"/>
    </xf>
    <xf numFmtId="0" fontId="110" fillId="5" borderId="43" xfId="0" applyFont="1" applyFill="1" applyBorder="1" applyAlignment="1">
      <alignment vertical="center" shrinkToFit="1"/>
    </xf>
    <xf numFmtId="0" fontId="110" fillId="5" borderId="52" xfId="0" applyFont="1" applyFill="1" applyBorder="1" applyAlignment="1">
      <alignment vertical="center" shrinkToFit="1"/>
    </xf>
    <xf numFmtId="0" fontId="123" fillId="0" borderId="17" xfId="0" applyFont="1" applyBorder="1" applyAlignment="1">
      <alignment vertical="center" shrinkToFit="1"/>
    </xf>
    <xf numFmtId="0" fontId="110" fillId="5" borderId="17" xfId="0" applyFont="1" applyFill="1" applyBorder="1" applyAlignment="1">
      <alignment vertical="center" shrinkToFit="1"/>
    </xf>
    <xf numFmtId="0" fontId="125" fillId="0" borderId="52" xfId="0" applyFont="1" applyBorder="1">
      <alignment vertical="center"/>
    </xf>
    <xf numFmtId="0" fontId="116" fillId="5" borderId="52" xfId="0" applyFont="1" applyFill="1" applyBorder="1" applyAlignment="1">
      <alignment vertical="center" shrinkToFit="1"/>
    </xf>
    <xf numFmtId="0" fontId="111" fillId="0" borderId="35" xfId="0" applyFont="1" applyBorder="1" applyAlignment="1">
      <alignment vertical="center" shrinkToFit="1"/>
    </xf>
    <xf numFmtId="0" fontId="111" fillId="0" borderId="58" xfId="0" applyFont="1" applyBorder="1" applyAlignment="1">
      <alignment vertical="center" shrinkToFit="1"/>
    </xf>
    <xf numFmtId="176" fontId="110" fillId="0" borderId="62" xfId="3" applyNumberFormat="1" applyFont="1" applyFill="1" applyBorder="1">
      <alignment vertical="center"/>
    </xf>
    <xf numFmtId="38" fontId="110" fillId="0" borderId="0" xfId="3" applyFont="1" applyFill="1">
      <alignment vertical="center"/>
    </xf>
    <xf numFmtId="38" fontId="110" fillId="0" borderId="0" xfId="3" applyFont="1" applyFill="1" applyAlignment="1">
      <alignment vertical="center" shrinkToFit="1"/>
    </xf>
    <xf numFmtId="38" fontId="113" fillId="0" borderId="0" xfId="3" applyFont="1" applyFill="1">
      <alignment vertical="center"/>
    </xf>
    <xf numFmtId="0" fontId="106" fillId="0" borderId="52" xfId="0" applyFont="1" applyFill="1" applyBorder="1" applyAlignment="1">
      <alignment vertical="center" shrinkToFit="1"/>
    </xf>
    <xf numFmtId="0" fontId="110" fillId="0" borderId="52" xfId="0" applyFont="1" applyFill="1" applyBorder="1" applyAlignment="1">
      <alignment vertical="top" shrinkToFit="1"/>
    </xf>
    <xf numFmtId="3" fontId="110" fillId="0" borderId="52" xfId="0" applyNumberFormat="1" applyFont="1" applyBorder="1" applyAlignment="1">
      <alignment horizontal="left" vertical="center" shrinkToFit="1"/>
    </xf>
    <xf numFmtId="0" fontId="111" fillId="0" borderId="52" xfId="0" applyFont="1" applyFill="1" applyBorder="1" applyAlignment="1">
      <alignment vertical="center" shrinkToFit="1"/>
    </xf>
    <xf numFmtId="0" fontId="110" fillId="0" borderId="52" xfId="0" applyFont="1" applyBorder="1" applyAlignment="1">
      <alignment horizontal="left" vertical="center" shrinkToFit="1"/>
    </xf>
    <xf numFmtId="0" fontId="123" fillId="0" borderId="52" xfId="0" applyFont="1" applyBorder="1" applyAlignment="1">
      <alignment vertical="center" shrinkToFit="1"/>
    </xf>
    <xf numFmtId="0" fontId="126" fillId="0" borderId="0" xfId="0" applyFont="1" applyAlignment="1">
      <alignment horizontal="left"/>
    </xf>
    <xf numFmtId="38" fontId="110" fillId="0" borderId="50" xfId="3" applyFont="1" applyBorder="1">
      <alignment vertical="center"/>
    </xf>
    <xf numFmtId="38" fontId="110" fillId="0" borderId="53" xfId="3" applyFont="1" applyBorder="1">
      <alignment vertical="center"/>
    </xf>
    <xf numFmtId="0" fontId="110" fillId="0" borderId="52" xfId="0" applyFont="1" applyBorder="1" applyAlignment="1">
      <alignment horizontal="center" vertical="center" shrinkToFit="1"/>
    </xf>
    <xf numFmtId="0" fontId="106" fillId="0" borderId="52" xfId="0" applyFont="1" applyBorder="1" applyAlignment="1">
      <alignment vertical="center" shrinkToFit="1"/>
    </xf>
    <xf numFmtId="38" fontId="110" fillId="0" borderId="55" xfId="3" applyFont="1" applyBorder="1">
      <alignment vertical="center"/>
    </xf>
    <xf numFmtId="0" fontId="125" fillId="0" borderId="52" xfId="0" applyFont="1" applyBorder="1" applyAlignment="1">
      <alignment vertical="center" shrinkToFit="1"/>
    </xf>
    <xf numFmtId="38" fontId="125" fillId="0" borderId="55" xfId="3" applyFont="1" applyBorder="1">
      <alignment vertical="center"/>
    </xf>
    <xf numFmtId="176" fontId="110" fillId="2" borderId="57" xfId="0" applyNumberFormat="1" applyFont="1" applyFill="1" applyBorder="1" applyAlignment="1">
      <alignment horizontal="center" vertical="center"/>
    </xf>
    <xf numFmtId="176" fontId="110" fillId="2" borderId="31" xfId="0" applyNumberFormat="1" applyFont="1" applyFill="1" applyBorder="1" applyAlignment="1">
      <alignment horizontal="center" vertical="center"/>
    </xf>
    <xf numFmtId="0" fontId="113" fillId="0" borderId="0" xfId="0" applyFont="1" applyAlignment="1">
      <alignment vertical="center" shrinkToFit="1"/>
    </xf>
    <xf numFmtId="0" fontId="127" fillId="0" borderId="52" xfId="0" applyFont="1" applyBorder="1" applyAlignment="1">
      <alignment vertical="center" shrinkToFit="1"/>
    </xf>
    <xf numFmtId="0" fontId="127" fillId="5" borderId="52" xfId="0" applyFont="1" applyFill="1" applyBorder="1" applyAlignment="1">
      <alignment vertical="center" shrinkToFit="1"/>
    </xf>
    <xf numFmtId="0" fontId="111" fillId="5" borderId="52" xfId="0" applyFont="1" applyFill="1" applyBorder="1" applyAlignment="1">
      <alignment vertical="center" shrinkToFit="1"/>
    </xf>
    <xf numFmtId="176" fontId="110" fillId="0" borderId="77" xfId="3" applyNumberFormat="1" applyFont="1" applyFill="1" applyBorder="1" applyProtection="1">
      <alignment vertical="center"/>
      <protection locked="0"/>
    </xf>
    <xf numFmtId="0" fontId="100" fillId="0" borderId="0" xfId="0" applyFont="1" applyAlignment="1">
      <alignment horizontal="right" vertical="center"/>
    </xf>
    <xf numFmtId="176" fontId="110" fillId="0" borderId="44" xfId="3" applyNumberFormat="1" applyFont="1" applyFill="1" applyBorder="1" applyProtection="1">
      <alignment vertical="center"/>
      <protection locked="0"/>
    </xf>
    <xf numFmtId="0" fontId="111" fillId="0" borderId="43" xfId="0" applyFont="1" applyBorder="1" applyAlignment="1">
      <alignment vertical="center" shrinkToFit="1"/>
    </xf>
    <xf numFmtId="0" fontId="111" fillId="0" borderId="50" xfId="0" applyFont="1" applyBorder="1" applyAlignment="1">
      <alignment vertical="center" shrinkToFit="1"/>
    </xf>
    <xf numFmtId="0" fontId="111" fillId="0" borderId="51" xfId="0" applyFont="1" applyBorder="1" applyAlignment="1">
      <alignment vertical="center" shrinkToFit="1"/>
    </xf>
    <xf numFmtId="176" fontId="110" fillId="0" borderId="64" xfId="3" applyNumberFormat="1" applyFont="1" applyFill="1" applyBorder="1">
      <alignment vertical="center"/>
    </xf>
    <xf numFmtId="38" fontId="108" fillId="0" borderId="0" xfId="3" applyFont="1" applyFill="1">
      <alignment vertical="center"/>
    </xf>
    <xf numFmtId="176" fontId="110" fillId="0" borderId="83" xfId="3" applyNumberFormat="1" applyFont="1" applyFill="1" applyBorder="1" applyProtection="1">
      <alignment vertical="center"/>
      <protection locked="0"/>
    </xf>
    <xf numFmtId="176" fontId="110" fillId="0" borderId="67" xfId="3" applyNumberFormat="1" applyFont="1" applyFill="1" applyBorder="1">
      <alignment vertical="center"/>
    </xf>
    <xf numFmtId="0" fontId="106" fillId="0" borderId="66" xfId="0" applyFont="1" applyBorder="1">
      <alignment vertical="center"/>
    </xf>
    <xf numFmtId="0" fontId="106" fillId="0" borderId="65" xfId="0" applyFont="1" applyBorder="1">
      <alignment vertical="center"/>
    </xf>
    <xf numFmtId="38" fontId="106" fillId="0" borderId="0" xfId="3" applyFont="1" applyFill="1" applyAlignment="1">
      <alignment shrinkToFit="1"/>
    </xf>
    <xf numFmtId="38" fontId="106" fillId="0" borderId="0" xfId="3" applyFont="1" applyFill="1" applyAlignment="1"/>
    <xf numFmtId="0" fontId="106" fillId="0" borderId="0" xfId="0" applyFont="1" applyAlignment="1">
      <alignment shrinkToFit="1"/>
    </xf>
    <xf numFmtId="0" fontId="110" fillId="0" borderId="33" xfId="0" applyFont="1" applyBorder="1" applyAlignment="1">
      <alignment vertical="center" shrinkToFit="1"/>
    </xf>
    <xf numFmtId="0" fontId="110" fillId="0" borderId="33" xfId="0" applyFont="1" applyFill="1" applyBorder="1" applyAlignment="1">
      <alignment vertical="center" shrinkToFit="1"/>
    </xf>
    <xf numFmtId="0" fontId="110" fillId="0" borderId="35" xfId="0" applyFont="1" applyFill="1" applyBorder="1" applyAlignment="1">
      <alignment vertical="center" shrinkToFit="1"/>
    </xf>
    <xf numFmtId="0" fontId="116" fillId="0" borderId="54" xfId="0" applyFont="1" applyFill="1" applyBorder="1" applyAlignment="1">
      <alignment vertical="center" shrinkToFit="1"/>
    </xf>
    <xf numFmtId="0" fontId="110" fillId="11" borderId="49" xfId="0" applyFont="1" applyFill="1" applyBorder="1" applyAlignment="1">
      <alignment horizontal="center" vertical="center" shrinkToFit="1"/>
    </xf>
    <xf numFmtId="38" fontId="110" fillId="11" borderId="49" xfId="3" applyFont="1" applyFill="1" applyBorder="1" applyAlignment="1">
      <alignment horizontal="center" vertical="center" shrinkToFit="1"/>
    </xf>
    <xf numFmtId="176" fontId="110" fillId="11" borderId="31" xfId="3" applyNumberFormat="1" applyFont="1" applyFill="1" applyBorder="1" applyProtection="1">
      <alignment vertical="center"/>
      <protection hidden="1"/>
    </xf>
    <xf numFmtId="0" fontId="110" fillId="13" borderId="31" xfId="0" applyFont="1" applyFill="1" applyBorder="1" applyAlignment="1">
      <alignment horizontal="center" vertical="center"/>
    </xf>
    <xf numFmtId="176" fontId="110" fillId="0" borderId="77" xfId="3" applyNumberFormat="1" applyFont="1" applyBorder="1" applyProtection="1">
      <alignment vertical="center"/>
      <protection locked="0"/>
    </xf>
    <xf numFmtId="38" fontId="110" fillId="10" borderId="49" xfId="3" applyFont="1" applyFill="1" applyBorder="1" applyAlignment="1">
      <alignment horizontal="center" vertical="center" shrinkToFit="1"/>
    </xf>
    <xf numFmtId="0" fontId="110" fillId="10" borderId="49" xfId="0" applyFont="1" applyFill="1" applyBorder="1" applyAlignment="1">
      <alignment horizontal="center" vertical="center" shrinkToFit="1"/>
    </xf>
    <xf numFmtId="176" fontId="110" fillId="10" borderId="31" xfId="3" applyNumberFormat="1" applyFont="1" applyFill="1" applyBorder="1" applyProtection="1">
      <alignment vertical="center"/>
      <protection hidden="1"/>
    </xf>
    <xf numFmtId="0" fontId="128" fillId="0" borderId="35" xfId="0" applyFont="1" applyBorder="1">
      <alignment vertical="center"/>
    </xf>
    <xf numFmtId="0" fontId="128" fillId="0" borderId="35" xfId="0" applyFont="1" applyBorder="1" applyAlignment="1">
      <alignment vertical="top"/>
    </xf>
    <xf numFmtId="38" fontId="110" fillId="0" borderId="43" xfId="3" applyFont="1" applyFill="1" applyBorder="1" applyAlignment="1">
      <alignment vertical="center" shrinkToFit="1"/>
    </xf>
    <xf numFmtId="176" fontId="110" fillId="6" borderId="50" xfId="3" applyNumberFormat="1" applyFont="1" applyFill="1" applyBorder="1">
      <alignment vertical="center"/>
    </xf>
    <xf numFmtId="38" fontId="110" fillId="0" borderId="52" xfId="3" applyFont="1" applyFill="1" applyBorder="1" applyAlignment="1">
      <alignment vertical="center" shrinkToFit="1"/>
    </xf>
    <xf numFmtId="38" fontId="110" fillId="0" borderId="54" xfId="3" applyFont="1" applyFill="1" applyBorder="1" applyAlignment="1">
      <alignment vertical="center" shrinkToFit="1"/>
    </xf>
    <xf numFmtId="38" fontId="111" fillId="0" borderId="54" xfId="3" applyFont="1" applyFill="1" applyBorder="1" applyAlignment="1">
      <alignment vertical="center" shrinkToFit="1"/>
    </xf>
    <xf numFmtId="176" fontId="125" fillId="0" borderId="55" xfId="3" applyNumberFormat="1" applyFont="1" applyFill="1" applyBorder="1">
      <alignment vertical="center"/>
    </xf>
    <xf numFmtId="38" fontId="110" fillId="0" borderId="56" xfId="3" applyFont="1" applyFill="1" applyBorder="1" applyAlignment="1">
      <alignment vertical="center" shrinkToFit="1"/>
    </xf>
    <xf numFmtId="38" fontId="113" fillId="0" borderId="0" xfId="3" applyFont="1" applyFill="1" applyAlignment="1">
      <alignment vertical="center" shrinkToFit="1"/>
    </xf>
    <xf numFmtId="176" fontId="110" fillId="0" borderId="75" xfId="3" applyNumberFormat="1" applyFont="1" applyFill="1" applyBorder="1" applyProtection="1">
      <alignment vertical="center"/>
      <protection locked="0"/>
    </xf>
    <xf numFmtId="38" fontId="110" fillId="0" borderId="35" xfId="3" applyFont="1" applyFill="1" applyBorder="1" applyAlignment="1">
      <alignment vertical="center" shrinkToFit="1"/>
    </xf>
    <xf numFmtId="0" fontId="106" fillId="0" borderId="35" xfId="0" applyFont="1" applyBorder="1">
      <alignment vertical="center"/>
    </xf>
    <xf numFmtId="176" fontId="129" fillId="0" borderId="55" xfId="3" applyNumberFormat="1" applyFont="1" applyFill="1" applyBorder="1">
      <alignment vertical="center"/>
    </xf>
    <xf numFmtId="0" fontId="106" fillId="0" borderId="35" xfId="0" applyFont="1" applyBorder="1" applyAlignment="1">
      <alignment horizontal="left" vertical="center"/>
    </xf>
    <xf numFmtId="176" fontId="129" fillId="0" borderId="55" xfId="3" applyNumberFormat="1" applyFont="1" applyFill="1" applyBorder="1" applyAlignment="1">
      <alignment horizontal="left" vertical="center"/>
    </xf>
    <xf numFmtId="176" fontId="110" fillId="0" borderId="75" xfId="3" applyNumberFormat="1" applyFont="1" applyFill="1" applyBorder="1" applyAlignment="1" applyProtection="1">
      <alignment horizontal="center" vertical="center"/>
      <protection locked="0"/>
    </xf>
    <xf numFmtId="0" fontId="106" fillId="0" borderId="35" xfId="0" applyFont="1" applyBorder="1" applyAlignment="1">
      <alignment vertical="center" shrinkToFit="1"/>
    </xf>
    <xf numFmtId="0" fontId="129" fillId="0" borderId="54" xfId="0" applyFont="1" applyBorder="1" applyAlignment="1">
      <alignment vertical="center" shrinkToFit="1"/>
    </xf>
    <xf numFmtId="38" fontId="110" fillId="0" borderId="61" xfId="3" applyFont="1" applyFill="1" applyBorder="1" applyAlignment="1">
      <alignment vertical="center" shrinkToFit="1"/>
    </xf>
    <xf numFmtId="176" fontId="110" fillId="0" borderId="78" xfId="3" applyNumberFormat="1" applyFont="1" applyFill="1" applyBorder="1" applyProtection="1">
      <alignment vertical="center"/>
      <protection locked="0"/>
    </xf>
    <xf numFmtId="38" fontId="110" fillId="0" borderId="60" xfId="3" applyFont="1" applyFill="1" applyBorder="1" applyAlignment="1">
      <alignment vertical="center" shrinkToFit="1"/>
    </xf>
    <xf numFmtId="0" fontId="110" fillId="0" borderId="54" xfId="0" applyFont="1" applyFill="1" applyBorder="1" applyAlignment="1">
      <alignment horizontal="left" vertical="center" shrinkToFit="1"/>
    </xf>
    <xf numFmtId="0" fontId="28" fillId="12" borderId="6" xfId="0" applyFont="1" applyFill="1" applyBorder="1">
      <alignment vertical="center"/>
    </xf>
    <xf numFmtId="176" fontId="28" fillId="12" borderId="3" xfId="0" applyNumberFormat="1" applyFont="1" applyFill="1" applyBorder="1">
      <alignment vertical="center"/>
    </xf>
    <xf numFmtId="176" fontId="28" fillId="12" borderId="31" xfId="0" applyNumberFormat="1" applyFont="1" applyFill="1" applyBorder="1">
      <alignment vertical="center"/>
    </xf>
    <xf numFmtId="176" fontId="28" fillId="12" borderId="4" xfId="0" applyNumberFormat="1" applyFont="1" applyFill="1" applyBorder="1">
      <alignment vertical="center"/>
    </xf>
    <xf numFmtId="0" fontId="110" fillId="14" borderId="8" xfId="0" quotePrefix="1" applyFont="1" applyFill="1" applyBorder="1" applyAlignment="1">
      <alignment horizontal="centerContinuous" vertical="center" shrinkToFit="1"/>
    </xf>
    <xf numFmtId="0" fontId="110" fillId="14" borderId="10" xfId="0" applyFont="1" applyFill="1" applyBorder="1" applyAlignment="1">
      <alignment horizontal="centerContinuous" vertical="center"/>
    </xf>
    <xf numFmtId="0" fontId="110" fillId="14" borderId="9" xfId="0" applyFont="1" applyFill="1" applyBorder="1" applyAlignment="1">
      <alignment horizontal="centerContinuous" vertical="center"/>
    </xf>
    <xf numFmtId="0" fontId="110" fillId="14" borderId="8" xfId="0" applyFont="1" applyFill="1" applyBorder="1" applyAlignment="1">
      <alignment horizontal="centerContinuous" vertical="center" shrinkToFit="1"/>
    </xf>
    <xf numFmtId="0" fontId="110" fillId="15" borderId="49" xfId="0" applyFont="1" applyFill="1" applyBorder="1" applyAlignment="1">
      <alignment horizontal="center" vertical="center" shrinkToFit="1"/>
    </xf>
    <xf numFmtId="0" fontId="110" fillId="15" borderId="57" xfId="0" applyFont="1" applyFill="1" applyBorder="1" applyAlignment="1">
      <alignment horizontal="center" vertical="center"/>
    </xf>
    <xf numFmtId="0" fontId="110" fillId="15" borderId="31" xfId="0" applyFont="1" applyFill="1" applyBorder="1" applyAlignment="1">
      <alignment horizontal="center" vertical="center"/>
    </xf>
    <xf numFmtId="0" fontId="110" fillId="15" borderId="8" xfId="0" quotePrefix="1" applyFont="1" applyFill="1" applyBorder="1" applyAlignment="1">
      <alignment horizontal="centerContinuous" vertical="center" shrinkToFit="1"/>
    </xf>
    <xf numFmtId="0" fontId="110" fillId="15" borderId="10" xfId="0" applyFont="1" applyFill="1" applyBorder="1" applyAlignment="1">
      <alignment horizontal="centerContinuous" vertical="center"/>
    </xf>
    <xf numFmtId="0" fontId="110" fillId="15" borderId="9" xfId="0" applyFont="1" applyFill="1" applyBorder="1" applyAlignment="1">
      <alignment horizontal="centerContinuous" vertical="center"/>
    </xf>
    <xf numFmtId="0" fontId="110" fillId="15" borderId="8" xfId="0" applyFont="1" applyFill="1" applyBorder="1" applyAlignment="1">
      <alignment horizontal="centerContinuous" vertical="center" shrinkToFit="1"/>
    </xf>
    <xf numFmtId="176" fontId="110" fillId="15" borderId="57" xfId="0" applyNumberFormat="1" applyFont="1" applyFill="1" applyBorder="1" applyAlignment="1">
      <alignment horizontal="center" vertical="center"/>
    </xf>
    <xf numFmtId="176" fontId="110" fillId="15" borderId="31" xfId="0" applyNumberFormat="1" applyFont="1" applyFill="1" applyBorder="1" applyAlignment="1">
      <alignment horizontal="center" vertical="center"/>
    </xf>
    <xf numFmtId="0" fontId="110" fillId="14" borderId="49" xfId="0" applyFont="1" applyFill="1" applyBorder="1" applyAlignment="1">
      <alignment horizontal="center" vertical="center" shrinkToFit="1"/>
    </xf>
    <xf numFmtId="0" fontId="110" fillId="14" borderId="57" xfId="0" applyFont="1" applyFill="1" applyBorder="1" applyAlignment="1">
      <alignment horizontal="center" vertical="center"/>
    </xf>
    <xf numFmtId="0" fontId="110" fillId="14" borderId="31" xfId="0" applyFont="1" applyFill="1" applyBorder="1" applyAlignment="1">
      <alignment horizontal="center" vertical="center"/>
    </xf>
    <xf numFmtId="49" fontId="130" fillId="0" borderId="1" xfId="4" applyNumberFormat="1" applyFont="1" applyBorder="1"/>
    <xf numFmtId="0" fontId="124" fillId="0" borderId="1" xfId="4" applyFont="1" applyBorder="1"/>
    <xf numFmtId="49" fontId="131" fillId="0" borderId="1" xfId="4" applyNumberFormat="1" applyFont="1" applyBorder="1"/>
    <xf numFmtId="49" fontId="132" fillId="0" borderId="1" xfId="4" applyNumberFormat="1" applyFont="1" applyBorder="1" applyAlignment="1">
      <alignment horizontal="right"/>
    </xf>
    <xf numFmtId="0" fontId="133" fillId="0" borderId="1" xfId="4" applyFont="1" applyBorder="1"/>
    <xf numFmtId="0" fontId="110" fillId="12" borderId="3" xfId="0" applyFont="1" applyFill="1" applyBorder="1" applyAlignment="1">
      <alignment horizontal="center" vertical="center" shrinkToFit="1"/>
    </xf>
    <xf numFmtId="0" fontId="110" fillId="12" borderId="31" xfId="0" applyFont="1" applyFill="1" applyBorder="1" applyAlignment="1">
      <alignment horizontal="center" vertical="center" shrinkToFit="1"/>
    </xf>
    <xf numFmtId="0" fontId="110" fillId="12" borderId="6" xfId="0" applyFont="1" applyFill="1" applyBorder="1" applyAlignment="1">
      <alignment horizontal="center" vertical="center" shrinkToFit="1"/>
    </xf>
    <xf numFmtId="176" fontId="110" fillId="12" borderId="31" xfId="0" applyNumberFormat="1" applyFont="1" applyFill="1" applyBorder="1" applyAlignment="1">
      <alignment vertical="center" shrinkToFit="1"/>
    </xf>
    <xf numFmtId="176" fontId="110" fillId="12" borderId="69" xfId="0" applyNumberFormat="1" applyFont="1" applyFill="1" applyBorder="1" applyAlignment="1">
      <alignment vertical="center" shrinkToFit="1"/>
    </xf>
    <xf numFmtId="176" fontId="110" fillId="12" borderId="57" xfId="0" applyNumberFormat="1" applyFont="1" applyFill="1" applyBorder="1" applyAlignment="1">
      <alignment vertical="center" shrinkToFit="1"/>
    </xf>
    <xf numFmtId="0" fontId="110" fillId="12" borderId="57" xfId="0" applyFont="1" applyFill="1" applyBorder="1" applyAlignment="1">
      <alignment horizontal="center" vertical="center" shrinkToFit="1"/>
    </xf>
    <xf numFmtId="0" fontId="110" fillId="12" borderId="4" xfId="0" applyFont="1" applyFill="1" applyBorder="1" applyAlignment="1">
      <alignment horizontal="center" vertical="center" shrinkToFit="1"/>
    </xf>
    <xf numFmtId="176" fontId="110" fillId="12" borderId="5" xfId="0" applyNumberFormat="1" applyFont="1" applyFill="1" applyBorder="1" applyAlignment="1">
      <alignment vertical="center" shrinkToFit="1"/>
    </xf>
    <xf numFmtId="38" fontId="110" fillId="0" borderId="33" xfId="3" applyFont="1" applyFill="1" applyBorder="1" applyAlignment="1">
      <alignment vertical="center" shrinkToFit="1"/>
    </xf>
    <xf numFmtId="0" fontId="110" fillId="6" borderId="59" xfId="0" applyFont="1" applyFill="1" applyBorder="1" applyAlignment="1">
      <alignment vertical="center" shrinkToFit="1"/>
    </xf>
    <xf numFmtId="0" fontId="0" fillId="0" borderId="0" xfId="0" applyAlignment="1">
      <alignment vertical="top"/>
    </xf>
    <xf numFmtId="0" fontId="125" fillId="0" borderId="45" xfId="0" applyFont="1" applyBorder="1" applyAlignment="1">
      <alignment vertical="center" shrinkToFit="1"/>
    </xf>
    <xf numFmtId="0" fontId="110" fillId="2" borderId="10" xfId="0" applyFont="1" applyFill="1" applyBorder="1" applyAlignment="1">
      <alignment horizontal="centerContinuous" vertical="center" shrinkToFit="1"/>
    </xf>
    <xf numFmtId="0" fontId="110" fillId="2" borderId="32" xfId="0" applyFont="1" applyFill="1" applyBorder="1" applyAlignment="1">
      <alignment horizontal="center" vertical="center" shrinkToFit="1"/>
    </xf>
    <xf numFmtId="38" fontId="110" fillId="12" borderId="32" xfId="3" applyFont="1" applyFill="1" applyBorder="1" applyAlignment="1">
      <alignment horizontal="center" vertical="center" shrinkToFit="1"/>
    </xf>
    <xf numFmtId="0" fontId="110" fillId="15" borderId="10" xfId="0" applyFont="1" applyFill="1" applyBorder="1" applyAlignment="1">
      <alignment horizontal="centerContinuous" vertical="center" shrinkToFit="1"/>
    </xf>
    <xf numFmtId="0" fontId="110" fillId="15" borderId="32" xfId="0" applyFont="1" applyFill="1" applyBorder="1" applyAlignment="1">
      <alignment horizontal="center" vertical="center" shrinkToFit="1"/>
    </xf>
    <xf numFmtId="0" fontId="110" fillId="0" borderId="32" xfId="0" applyFont="1" applyBorder="1" applyAlignment="1">
      <alignment horizontal="center" vertical="center" shrinkToFit="1"/>
    </xf>
    <xf numFmtId="38" fontId="110" fillId="0" borderId="32" xfId="3" applyFont="1" applyFill="1" applyBorder="1" applyAlignment="1">
      <alignment horizontal="center" vertical="center" shrinkToFit="1"/>
    </xf>
    <xf numFmtId="176" fontId="110" fillId="0" borderId="55" xfId="3" applyNumberFormat="1" applyFont="1" applyFill="1" applyBorder="1" applyProtection="1">
      <alignment vertical="center"/>
      <protection locked="0"/>
    </xf>
    <xf numFmtId="176" fontId="110" fillId="0" borderId="53" xfId="3" applyNumberFormat="1" applyFont="1" applyFill="1" applyBorder="1" applyProtection="1">
      <alignment vertical="center"/>
      <protection locked="0"/>
    </xf>
    <xf numFmtId="176" fontId="110" fillId="0" borderId="62" xfId="3" applyNumberFormat="1" applyFont="1" applyFill="1" applyBorder="1" applyProtection="1">
      <alignment vertical="center"/>
      <protection locked="0"/>
    </xf>
    <xf numFmtId="176" fontId="110" fillId="0" borderId="62" xfId="3" applyNumberFormat="1" applyFont="1" applyBorder="1" applyProtection="1">
      <alignment vertical="center"/>
      <protection locked="0"/>
    </xf>
    <xf numFmtId="0" fontId="125" fillId="0" borderId="88" xfId="0" applyFont="1" applyBorder="1" applyAlignment="1" applyProtection="1">
      <alignment vertical="center" shrinkToFit="1"/>
      <protection locked="0"/>
    </xf>
    <xf numFmtId="0" fontId="106" fillId="0" borderId="0" xfId="0" applyFont="1" applyBorder="1" applyAlignment="1">
      <alignment horizontal="left" shrinkToFit="1"/>
    </xf>
    <xf numFmtId="0" fontId="110" fillId="0" borderId="0" xfId="0" applyFont="1" applyBorder="1" applyAlignment="1">
      <alignment horizontal="center" shrinkToFit="1"/>
    </xf>
    <xf numFmtId="176" fontId="110" fillId="0" borderId="0" xfId="3" applyNumberFormat="1" applyFont="1" applyFill="1" applyBorder="1" applyAlignment="1" applyProtection="1">
      <protection hidden="1"/>
    </xf>
    <xf numFmtId="176" fontId="110" fillId="0" borderId="57" xfId="3" applyNumberFormat="1" applyFont="1" applyFill="1" applyBorder="1" applyAlignment="1" applyProtection="1">
      <alignment vertical="center"/>
      <protection hidden="1"/>
    </xf>
    <xf numFmtId="176" fontId="110" fillId="0" borderId="31" xfId="3" applyNumberFormat="1" applyFont="1" applyFill="1" applyBorder="1" applyAlignment="1" applyProtection="1">
      <alignment vertical="center"/>
      <protection hidden="1"/>
    </xf>
    <xf numFmtId="176" fontId="34" fillId="0" borderId="34" xfId="3" applyNumberFormat="1" applyFont="1" applyFill="1" applyBorder="1" applyProtection="1">
      <alignment vertical="center"/>
      <protection locked="0"/>
    </xf>
    <xf numFmtId="176" fontId="34" fillId="0" borderId="51" xfId="3" applyNumberFormat="1" applyFont="1" applyFill="1" applyBorder="1" applyProtection="1">
      <alignment vertical="center"/>
      <protection locked="0"/>
    </xf>
    <xf numFmtId="176" fontId="34" fillId="0" borderId="50" xfId="3" applyNumberFormat="1" applyFont="1" applyFill="1" applyBorder="1" applyProtection="1">
      <alignment vertical="center"/>
      <protection locked="0"/>
    </xf>
    <xf numFmtId="176" fontId="34" fillId="0" borderId="36" xfId="3" applyNumberFormat="1" applyFont="1" applyFill="1" applyBorder="1" applyProtection="1">
      <alignment vertical="center"/>
      <protection locked="0"/>
    </xf>
    <xf numFmtId="176" fontId="34" fillId="0" borderId="44" xfId="3" applyNumberFormat="1" applyFont="1" applyFill="1" applyBorder="1" applyProtection="1">
      <alignment vertical="center"/>
      <protection locked="0"/>
    </xf>
    <xf numFmtId="176" fontId="34" fillId="0" borderId="34" xfId="3" applyNumberFormat="1" applyFont="1" applyBorder="1" applyProtection="1">
      <alignment vertical="center"/>
      <protection locked="0"/>
    </xf>
    <xf numFmtId="176" fontId="34" fillId="0" borderId="36" xfId="3" applyNumberFormat="1" applyFont="1" applyBorder="1" applyProtection="1">
      <alignment vertical="center"/>
      <protection locked="0"/>
    </xf>
    <xf numFmtId="176" fontId="34" fillId="0" borderId="44" xfId="3" applyNumberFormat="1" applyFont="1" applyBorder="1" applyProtection="1">
      <alignment vertical="center"/>
      <protection locked="0"/>
    </xf>
    <xf numFmtId="176" fontId="34" fillId="0" borderId="83" xfId="3" applyNumberFormat="1" applyFont="1" applyFill="1" applyBorder="1" applyProtection="1">
      <alignment vertical="center"/>
      <protection locked="0"/>
    </xf>
    <xf numFmtId="176" fontId="34" fillId="0" borderId="51" xfId="3" applyNumberFormat="1" applyFont="1" applyBorder="1" applyProtection="1">
      <alignment vertical="center"/>
      <protection locked="0"/>
    </xf>
    <xf numFmtId="176" fontId="34" fillId="0" borderId="18" xfId="3" applyNumberFormat="1" applyFont="1" applyFill="1" applyBorder="1" applyProtection="1">
      <alignment vertical="center"/>
      <protection locked="0"/>
    </xf>
    <xf numFmtId="176" fontId="35" fillId="0" borderId="44" xfId="3" applyNumberFormat="1" applyFont="1" applyBorder="1" applyProtection="1">
      <alignment vertical="center"/>
      <protection locked="0"/>
    </xf>
    <xf numFmtId="176" fontId="35" fillId="0" borderId="36" xfId="3" applyNumberFormat="1" applyFont="1" applyBorder="1" applyProtection="1">
      <alignment vertical="center"/>
      <protection locked="0"/>
    </xf>
    <xf numFmtId="176" fontId="34" fillId="0" borderId="18" xfId="3" applyNumberFormat="1" applyFont="1" applyBorder="1" applyProtection="1">
      <alignment vertical="center"/>
      <protection locked="0"/>
    </xf>
    <xf numFmtId="176" fontId="34" fillId="0" borderId="75" xfId="3" applyNumberFormat="1" applyFont="1" applyBorder="1" applyProtection="1">
      <alignment vertical="center"/>
      <protection locked="0"/>
    </xf>
    <xf numFmtId="176" fontId="34" fillId="0" borderId="75" xfId="3" applyNumberFormat="1" applyFont="1" applyFill="1" applyBorder="1" applyProtection="1">
      <alignment vertical="center"/>
      <protection locked="0"/>
    </xf>
    <xf numFmtId="0" fontId="0" fillId="0" borderId="0" xfId="0" applyBorder="1">
      <alignment vertical="center"/>
    </xf>
    <xf numFmtId="0" fontId="104" fillId="0" borderId="0" xfId="0" applyFont="1" applyFill="1" applyBorder="1" applyAlignment="1">
      <alignment vertical="center" wrapText="1"/>
    </xf>
    <xf numFmtId="0" fontId="0" fillId="9" borderId="0" xfId="0" applyFill="1">
      <alignment vertical="center"/>
    </xf>
    <xf numFmtId="0" fontId="0" fillId="16" borderId="0" xfId="0" applyFill="1">
      <alignment vertical="center"/>
    </xf>
    <xf numFmtId="0" fontId="0" fillId="6" borderId="0" xfId="0" applyFill="1">
      <alignment vertical="center"/>
    </xf>
    <xf numFmtId="0" fontId="0" fillId="17" borderId="0" xfId="0" applyFill="1">
      <alignment vertical="center"/>
    </xf>
    <xf numFmtId="0" fontId="0" fillId="18" borderId="0" xfId="0" applyFill="1">
      <alignment vertical="center"/>
    </xf>
    <xf numFmtId="0" fontId="110" fillId="2" borderId="8" xfId="0" quotePrefix="1" applyFont="1" applyFill="1" applyBorder="1" applyAlignment="1">
      <alignment horizontal="center" vertical="center" shrinkToFit="1"/>
    </xf>
    <xf numFmtId="0" fontId="110" fillId="2" borderId="10" xfId="0" applyFont="1" applyFill="1" applyBorder="1" applyAlignment="1">
      <alignment horizontal="center" vertical="center"/>
    </xf>
    <xf numFmtId="0" fontId="110" fillId="2" borderId="9" xfId="0" applyFont="1" applyFill="1" applyBorder="1" applyAlignment="1">
      <alignment horizontal="center" vertical="center"/>
    </xf>
    <xf numFmtId="0" fontId="110" fillId="2" borderId="10" xfId="0" applyFont="1" applyFill="1" applyBorder="1" applyAlignment="1">
      <alignment horizontal="center" vertical="center" shrinkToFit="1"/>
    </xf>
    <xf numFmtId="0" fontId="110" fillId="2" borderId="8" xfId="0" applyFont="1" applyFill="1" applyBorder="1" applyAlignment="1">
      <alignment horizontal="center" vertical="center" shrinkToFit="1"/>
    </xf>
    <xf numFmtId="176" fontId="110" fillId="12" borderId="0" xfId="3" applyNumberFormat="1" applyFont="1" applyFill="1" applyBorder="1" applyProtection="1">
      <alignment vertical="center"/>
      <protection hidden="1"/>
    </xf>
    <xf numFmtId="38" fontId="110" fillId="12" borderId="0" xfId="3" applyFont="1" applyFill="1" applyBorder="1" applyAlignment="1">
      <alignment horizontal="center" vertical="center" shrinkToFit="1"/>
    </xf>
    <xf numFmtId="0" fontId="100" fillId="0" borderId="0" xfId="0" applyFont="1" applyFill="1" applyAlignment="1">
      <alignment vertical="center" shrinkToFit="1"/>
    </xf>
    <xf numFmtId="0" fontId="110" fillId="0" borderId="65" xfId="0" applyFont="1" applyFill="1" applyBorder="1" applyAlignment="1">
      <alignment vertical="center" shrinkToFit="1"/>
    </xf>
    <xf numFmtId="176" fontId="110" fillId="0" borderId="82" xfId="3" applyNumberFormat="1" applyFont="1" applyFill="1" applyBorder="1" applyProtection="1">
      <alignment vertical="center"/>
      <protection locked="0"/>
    </xf>
    <xf numFmtId="49" fontId="0" fillId="0" borderId="0" xfId="0" applyNumberFormat="1">
      <alignment vertical="center"/>
    </xf>
    <xf numFmtId="189" fontId="0" fillId="0" borderId="0" xfId="0" applyNumberFormat="1">
      <alignment vertical="center"/>
    </xf>
    <xf numFmtId="49" fontId="0" fillId="0" borderId="6" xfId="0" applyNumberFormat="1" applyBorder="1">
      <alignment vertical="center"/>
    </xf>
    <xf numFmtId="189" fontId="0" fillId="0" borderId="6" xfId="0" applyNumberFormat="1" applyBorder="1">
      <alignment vertical="center"/>
    </xf>
    <xf numFmtId="49" fontId="0" fillId="19" borderId="6" xfId="0" applyNumberFormat="1" applyFill="1" applyBorder="1">
      <alignment vertical="center"/>
    </xf>
    <xf numFmtId="49" fontId="0" fillId="0" borderId="6" xfId="0" applyNumberFormat="1" applyFill="1" applyBorder="1">
      <alignment vertical="center"/>
    </xf>
    <xf numFmtId="189" fontId="0" fillId="0" borderId="6" xfId="0" applyNumberFormat="1" applyFill="1" applyBorder="1">
      <alignment vertical="center"/>
    </xf>
    <xf numFmtId="49" fontId="0" fillId="0" borderId="6" xfId="0" applyNumberFormat="1" applyBorder="1" applyAlignment="1">
      <alignment horizontal="center" vertical="center"/>
    </xf>
    <xf numFmtId="189" fontId="0" fillId="0" borderId="6" xfId="0" applyNumberFormat="1" applyBorder="1" applyAlignment="1">
      <alignment horizontal="center" vertical="center"/>
    </xf>
    <xf numFmtId="49" fontId="0" fillId="0" borderId="5" xfId="0" applyNumberFormat="1" applyBorder="1" applyAlignment="1">
      <alignment horizontal="center" vertical="center"/>
    </xf>
    <xf numFmtId="0" fontId="114" fillId="0" borderId="10" xfId="0" applyFont="1" applyFill="1" applyBorder="1">
      <alignment vertical="center"/>
    </xf>
    <xf numFmtId="189" fontId="0" fillId="0" borderId="10" xfId="0" applyNumberFormat="1" applyFill="1" applyBorder="1">
      <alignment vertical="center"/>
    </xf>
    <xf numFmtId="49" fontId="0" fillId="0" borderId="10" xfId="0" applyNumberFormat="1" applyFill="1" applyBorder="1">
      <alignment vertical="center"/>
    </xf>
    <xf numFmtId="49" fontId="0" fillId="0" borderId="0" xfId="0" applyNumberFormat="1" applyFill="1" applyBorder="1">
      <alignment vertical="center"/>
    </xf>
    <xf numFmtId="189" fontId="0" fillId="0" borderId="0" xfId="0" applyNumberFormat="1" applyFill="1" applyBorder="1">
      <alignment vertical="center"/>
    </xf>
    <xf numFmtId="0" fontId="106" fillId="6" borderId="0" xfId="0" applyFont="1" applyFill="1">
      <alignment vertical="center"/>
    </xf>
    <xf numFmtId="176" fontId="110" fillId="6" borderId="67" xfId="0" applyNumberFormat="1" applyFont="1" applyFill="1" applyBorder="1">
      <alignment vertical="center"/>
    </xf>
    <xf numFmtId="176" fontId="110" fillId="6" borderId="82" xfId="3" applyNumberFormat="1" applyFont="1" applyFill="1" applyBorder="1" applyProtection="1">
      <alignment vertical="center"/>
      <protection locked="0"/>
    </xf>
    <xf numFmtId="176" fontId="110" fillId="6" borderId="55" xfId="0" applyNumberFormat="1" applyFont="1" applyFill="1" applyBorder="1">
      <alignment vertical="center"/>
    </xf>
    <xf numFmtId="0" fontId="110" fillId="6" borderId="52" xfId="0" applyFont="1" applyFill="1" applyBorder="1" applyAlignment="1">
      <alignment vertical="center" shrinkToFit="1"/>
    </xf>
    <xf numFmtId="176" fontId="110" fillId="6" borderId="53" xfId="0" applyNumberFormat="1" applyFont="1" applyFill="1" applyBorder="1">
      <alignment vertical="center"/>
    </xf>
    <xf numFmtId="176" fontId="110" fillId="6" borderId="74" xfId="3" applyNumberFormat="1" applyFont="1" applyFill="1" applyBorder="1" applyProtection="1">
      <alignment vertical="center"/>
      <protection locked="0"/>
    </xf>
    <xf numFmtId="0" fontId="110" fillId="6" borderId="35" xfId="0" applyFont="1" applyFill="1" applyBorder="1" applyAlignment="1">
      <alignment vertical="center" shrinkToFit="1"/>
    </xf>
    <xf numFmtId="0" fontId="110" fillId="6" borderId="65" xfId="0" applyFont="1" applyFill="1" applyBorder="1" applyAlignment="1">
      <alignment vertical="center" shrinkToFit="1"/>
    </xf>
    <xf numFmtId="0" fontId="106" fillId="6" borderId="54" xfId="0" applyFont="1" applyFill="1" applyBorder="1" applyAlignment="1">
      <alignment vertical="center" shrinkToFit="1"/>
    </xf>
    <xf numFmtId="176" fontId="110" fillId="6" borderId="36" xfId="3" applyNumberFormat="1" applyFont="1" applyFill="1" applyBorder="1" applyProtection="1">
      <alignment vertical="center"/>
      <protection locked="0"/>
    </xf>
    <xf numFmtId="0" fontId="110" fillId="6" borderId="56" xfId="0" applyFont="1" applyFill="1" applyBorder="1" applyAlignment="1">
      <alignment vertical="center" shrinkToFit="1"/>
    </xf>
    <xf numFmtId="176" fontId="110" fillId="6" borderId="62" xfId="0" applyNumberFormat="1" applyFont="1" applyFill="1" applyBorder="1">
      <alignment vertical="center"/>
    </xf>
    <xf numFmtId="176" fontId="110" fillId="6" borderId="37" xfId="3" applyNumberFormat="1" applyFont="1" applyFill="1" applyBorder="1" applyProtection="1">
      <alignment vertical="center"/>
      <protection locked="0"/>
    </xf>
    <xf numFmtId="0" fontId="110" fillId="6" borderId="49" xfId="0" applyFont="1" applyFill="1" applyBorder="1" applyAlignment="1">
      <alignment horizontal="center" vertical="center" shrinkToFit="1"/>
    </xf>
    <xf numFmtId="176" fontId="110" fillId="6" borderId="57" xfId="3" applyNumberFormat="1" applyFont="1" applyFill="1" applyBorder="1" applyProtection="1">
      <alignment vertical="center"/>
      <protection hidden="1"/>
    </xf>
    <xf numFmtId="38" fontId="110" fillId="6" borderId="49" xfId="3" applyFont="1" applyFill="1" applyBorder="1" applyAlignment="1">
      <alignment horizontal="center" vertical="center" shrinkToFit="1"/>
    </xf>
    <xf numFmtId="176" fontId="110" fillId="6" borderId="31" xfId="3" applyNumberFormat="1" applyFont="1" applyFill="1" applyBorder="1" applyProtection="1">
      <alignment vertical="center"/>
      <protection hidden="1"/>
    </xf>
    <xf numFmtId="0" fontId="0" fillId="6" borderId="0" xfId="0" applyFont="1" applyFill="1">
      <alignment vertical="center"/>
    </xf>
    <xf numFmtId="0" fontId="0" fillId="6" borderId="0" xfId="0" applyFont="1" applyFill="1" applyAlignment="1">
      <alignment vertical="center" shrinkToFit="1"/>
    </xf>
    <xf numFmtId="0" fontId="110" fillId="6" borderId="49" xfId="0" applyFont="1" applyFill="1" applyBorder="1" applyAlignment="1">
      <alignment vertical="center" shrinkToFit="1"/>
    </xf>
    <xf numFmtId="176" fontId="110" fillId="6" borderId="57" xfId="0" applyNumberFormat="1" applyFont="1" applyFill="1" applyBorder="1">
      <alignment vertical="center"/>
    </xf>
    <xf numFmtId="176" fontId="110" fillId="0" borderId="31" xfId="3" applyNumberFormat="1" applyFont="1" applyFill="1" applyBorder="1" applyProtection="1">
      <alignment vertical="center"/>
      <protection locked="0"/>
    </xf>
    <xf numFmtId="176" fontId="110" fillId="6" borderId="31" xfId="3" applyNumberFormat="1" applyFont="1" applyFill="1" applyBorder="1" applyProtection="1">
      <alignment vertical="center"/>
      <protection locked="0"/>
    </xf>
    <xf numFmtId="0" fontId="106" fillId="6" borderId="52" xfId="0" applyFont="1" applyFill="1" applyBorder="1" applyAlignment="1">
      <alignment vertical="center" shrinkToFit="1"/>
    </xf>
    <xf numFmtId="176" fontId="110" fillId="0" borderId="36" xfId="3" applyNumberFormat="1" applyFont="1" applyBorder="1">
      <alignment vertical="center"/>
    </xf>
    <xf numFmtId="49" fontId="0" fillId="0" borderId="95" xfId="0" applyNumberFormat="1" applyBorder="1">
      <alignment vertical="center"/>
    </xf>
    <xf numFmtId="49" fontId="0" fillId="19" borderId="95" xfId="0" applyNumberFormat="1" applyFill="1" applyBorder="1">
      <alignment vertical="center"/>
    </xf>
    <xf numFmtId="176" fontId="15" fillId="0" borderId="76" xfId="3" applyNumberFormat="1" applyFont="1" applyBorder="1" applyAlignment="1" applyProtection="1">
      <alignment vertical="center"/>
      <protection hidden="1"/>
    </xf>
    <xf numFmtId="176" fontId="15" fillId="0" borderId="77" xfId="0" applyNumberFormat="1" applyFont="1" applyBorder="1" applyProtection="1">
      <alignment vertical="center"/>
      <protection hidden="1"/>
    </xf>
    <xf numFmtId="176" fontId="15" fillId="0" borderId="88" xfId="0" applyNumberFormat="1" applyFont="1" applyBorder="1" applyProtection="1">
      <alignment vertical="center"/>
      <protection hidden="1"/>
    </xf>
    <xf numFmtId="176" fontId="15" fillId="0" borderId="54" xfId="3" applyNumberFormat="1" applyFont="1" applyBorder="1" applyAlignment="1" applyProtection="1">
      <alignment vertical="center"/>
      <protection hidden="1"/>
    </xf>
    <xf numFmtId="0" fontId="10" fillId="0" borderId="21" xfId="0" applyFont="1" applyBorder="1" applyAlignment="1">
      <alignment horizontal="center"/>
    </xf>
    <xf numFmtId="176" fontId="110" fillId="0" borderId="50" xfId="3" applyNumberFormat="1" applyFont="1" applyBorder="1" applyProtection="1">
      <alignment vertical="center"/>
      <protection locked="0"/>
    </xf>
    <xf numFmtId="176" fontId="110" fillId="0" borderId="53" xfId="3" applyNumberFormat="1" applyFont="1" applyBorder="1" applyProtection="1">
      <alignment vertical="center"/>
      <protection locked="0"/>
    </xf>
    <xf numFmtId="176" fontId="110" fillId="0" borderId="55" xfId="3" applyNumberFormat="1" applyFont="1" applyBorder="1" applyProtection="1">
      <alignment vertical="center"/>
      <protection locked="0"/>
    </xf>
    <xf numFmtId="0" fontId="10" fillId="0" borderId="89" xfId="0" applyFont="1" applyBorder="1">
      <alignment vertical="center"/>
    </xf>
    <xf numFmtId="0" fontId="124" fillId="0" borderId="52" xfId="0" applyFont="1" applyBorder="1" applyAlignment="1">
      <alignment vertical="center" shrinkToFit="1"/>
    </xf>
    <xf numFmtId="0" fontId="24" fillId="0" borderId="54" xfId="0" applyFont="1" applyBorder="1" applyAlignment="1">
      <alignment vertical="center" shrinkToFit="1"/>
    </xf>
    <xf numFmtId="0" fontId="134" fillId="0" borderId="52" xfId="0" applyFont="1" applyBorder="1" applyAlignment="1">
      <alignment vertical="center" shrinkToFit="1"/>
    </xf>
    <xf numFmtId="176" fontId="111" fillId="0" borderId="55" xfId="3" applyNumberFormat="1" applyFont="1" applyBorder="1" applyProtection="1">
      <alignment vertical="center"/>
    </xf>
    <xf numFmtId="189" fontId="0" fillId="6" borderId="6" xfId="0" applyNumberFormat="1" applyFill="1" applyBorder="1" applyAlignment="1">
      <alignment horizontal="left" vertical="center"/>
    </xf>
    <xf numFmtId="49" fontId="0" fillId="6" borderId="95" xfId="0" applyNumberFormat="1" applyFill="1" applyBorder="1">
      <alignment vertical="center"/>
    </xf>
    <xf numFmtId="0" fontId="10" fillId="0" borderId="90" xfId="0" applyFont="1" applyBorder="1" applyAlignment="1"/>
    <xf numFmtId="0" fontId="15" fillId="2" borderId="6" xfId="0" applyFont="1" applyFill="1" applyBorder="1" applyAlignment="1">
      <alignment vertical="center" shrinkToFit="1"/>
    </xf>
    <xf numFmtId="14" fontId="5" fillId="0" borderId="0" xfId="0" applyNumberFormat="1" applyFont="1">
      <alignment vertical="center"/>
    </xf>
    <xf numFmtId="49" fontId="30" fillId="0" borderId="6" xfId="0" applyNumberFormat="1" applyFont="1" applyBorder="1" applyProtection="1">
      <alignment vertical="center"/>
      <protection locked="0"/>
    </xf>
    <xf numFmtId="38" fontId="5" fillId="0" borderId="6" xfId="2" applyFont="1" applyBorder="1" applyAlignment="1" applyProtection="1">
      <alignment horizontal="right" vertical="center" shrinkToFit="1"/>
      <protection hidden="1"/>
    </xf>
    <xf numFmtId="38" fontId="5" fillId="0" borderId="91" xfId="2" applyFont="1" applyBorder="1" applyAlignment="1" applyProtection="1">
      <alignment horizontal="right" vertical="center" shrinkToFit="1"/>
      <protection hidden="1"/>
    </xf>
    <xf numFmtId="38" fontId="5" fillId="0" borderId="40" xfId="2" applyFont="1" applyBorder="1" applyAlignment="1" applyProtection="1">
      <alignment horizontal="right" vertical="center" shrinkToFit="1"/>
      <protection hidden="1"/>
    </xf>
    <xf numFmtId="0" fontId="15" fillId="20" borderId="92" xfId="0" applyFont="1" applyFill="1" applyBorder="1" applyAlignment="1">
      <alignment horizontal="left" vertical="center"/>
    </xf>
    <xf numFmtId="0" fontId="15" fillId="20" borderId="93" xfId="0" applyFont="1" applyFill="1" applyBorder="1" applyAlignment="1">
      <alignment horizontal="left" vertical="center"/>
    </xf>
    <xf numFmtId="0" fontId="15" fillId="20" borderId="94" xfId="0" applyFont="1" applyFill="1" applyBorder="1" applyAlignment="1">
      <alignment horizontal="left" vertical="center"/>
    </xf>
    <xf numFmtId="0" fontId="15" fillId="20" borderId="56" xfId="0" applyFont="1" applyFill="1" applyBorder="1" applyAlignment="1">
      <alignment horizontal="left" vertical="center"/>
    </xf>
    <xf numFmtId="0" fontId="15" fillId="20" borderId="68" xfId="0" applyFont="1" applyFill="1" applyBorder="1" applyAlignment="1">
      <alignment horizontal="left" vertical="center"/>
    </xf>
    <xf numFmtId="0" fontId="15" fillId="20" borderId="63" xfId="0" applyFont="1" applyFill="1" applyBorder="1" applyAlignment="1">
      <alignment horizontal="left" vertical="center"/>
    </xf>
    <xf numFmtId="176" fontId="15" fillId="6" borderId="34" xfId="0" applyNumberFormat="1" applyFont="1" applyFill="1" applyBorder="1" applyProtection="1">
      <alignment vertical="center"/>
      <protection hidden="1"/>
    </xf>
    <xf numFmtId="49" fontId="0" fillId="9" borderId="0" xfId="0" applyNumberFormat="1" applyFill="1">
      <alignment vertical="center"/>
    </xf>
    <xf numFmtId="0" fontId="0" fillId="21" borderId="0" xfId="0" applyFill="1">
      <alignment vertical="center"/>
    </xf>
    <xf numFmtId="38" fontId="98" fillId="21" borderId="0" xfId="2" applyFont="1" applyFill="1">
      <alignment vertical="center"/>
    </xf>
    <xf numFmtId="0" fontId="0" fillId="22" borderId="0" xfId="0" applyFill="1">
      <alignment vertical="center"/>
    </xf>
    <xf numFmtId="0" fontId="0" fillId="23" borderId="0" xfId="0" applyFill="1">
      <alignment vertical="center"/>
    </xf>
    <xf numFmtId="0" fontId="99" fillId="0" borderId="0" xfId="0" applyFont="1">
      <alignment vertical="center"/>
    </xf>
    <xf numFmtId="0" fontId="0" fillId="24" borderId="0" xfId="0" applyFill="1">
      <alignment vertical="center"/>
    </xf>
    <xf numFmtId="0" fontId="0" fillId="25" borderId="0" xfId="0" applyFill="1">
      <alignment vertical="center"/>
    </xf>
    <xf numFmtId="0" fontId="114" fillId="25" borderId="0" xfId="0" applyFont="1" applyFill="1">
      <alignment vertical="center"/>
    </xf>
    <xf numFmtId="0" fontId="0" fillId="0" borderId="11" xfId="0" applyBorder="1" applyAlignment="1">
      <alignment horizontal="center" vertical="center"/>
    </xf>
    <xf numFmtId="177" fontId="0" fillId="0" borderId="3" xfId="0" applyNumberFormat="1" applyBorder="1">
      <alignment vertical="center"/>
    </xf>
    <xf numFmtId="178" fontId="0" fillId="0" borderId="5" xfId="0" applyNumberFormat="1" applyBorder="1">
      <alignment vertical="center"/>
    </xf>
    <xf numFmtId="177" fontId="24" fillId="0" borderId="3" xfId="0" applyNumberFormat="1" applyFont="1" applyBorder="1" applyAlignment="1">
      <alignment horizontal="centerContinuous" vertical="center"/>
    </xf>
    <xf numFmtId="178" fontId="0" fillId="0" borderId="5" xfId="0" applyNumberFormat="1" applyBorder="1" applyAlignment="1">
      <alignment horizontal="centerContinuous" vertical="center"/>
    </xf>
    <xf numFmtId="0" fontId="0" fillId="0" borderId="68" xfId="0" applyBorder="1">
      <alignment vertical="center"/>
    </xf>
    <xf numFmtId="0" fontId="0" fillId="0" borderId="13" xfId="0" applyBorder="1">
      <alignment vertical="center"/>
    </xf>
    <xf numFmtId="0" fontId="0" fillId="0" borderId="0" xfId="0" applyAlignment="1">
      <alignment horizontal="right" vertical="center"/>
    </xf>
    <xf numFmtId="0" fontId="0" fillId="0" borderId="56" xfId="0" applyBorder="1">
      <alignment vertical="center"/>
    </xf>
    <xf numFmtId="0" fontId="0" fillId="0" borderId="68" xfId="0" applyBorder="1" applyAlignment="1">
      <alignment horizontal="right" vertical="center"/>
    </xf>
    <xf numFmtId="0" fontId="0" fillId="0" borderId="63" xfId="0" applyBorder="1">
      <alignment vertical="center"/>
    </xf>
    <xf numFmtId="31" fontId="30" fillId="0" borderId="6" xfId="0" applyNumberFormat="1" applyFont="1" applyBorder="1" applyAlignment="1" applyProtection="1">
      <alignment horizontal="center" vertical="center"/>
      <protection locked="0"/>
    </xf>
    <xf numFmtId="176" fontId="34" fillId="0" borderId="63" xfId="3" applyNumberFormat="1" applyFont="1" applyFill="1" applyBorder="1" applyProtection="1">
      <alignment vertical="center"/>
      <protection locked="0"/>
    </xf>
    <xf numFmtId="176" fontId="34" fillId="0" borderId="78" xfId="3" applyNumberFormat="1" applyFont="1" applyFill="1" applyBorder="1" applyProtection="1">
      <alignment vertical="center"/>
      <protection locked="0"/>
    </xf>
    <xf numFmtId="176" fontId="34" fillId="0" borderId="37" xfId="3" applyNumberFormat="1" applyFont="1" applyFill="1" applyBorder="1" applyProtection="1">
      <alignment vertical="center"/>
      <protection locked="0"/>
    </xf>
    <xf numFmtId="0" fontId="34" fillId="15" borderId="31" xfId="0" applyFont="1" applyFill="1" applyBorder="1" applyAlignment="1">
      <alignment horizontal="center" vertical="center"/>
    </xf>
    <xf numFmtId="0" fontId="34" fillId="0" borderId="54" xfId="0" applyFont="1" applyBorder="1" applyAlignment="1">
      <alignment vertical="center" shrinkToFit="1"/>
    </xf>
    <xf numFmtId="177" fontId="114" fillId="0" borderId="8" xfId="0" applyNumberFormat="1" applyFont="1" applyBorder="1">
      <alignment vertical="center"/>
    </xf>
    <xf numFmtId="178" fontId="114" fillId="0" borderId="9" xfId="0" applyNumberFormat="1" applyFont="1" applyBorder="1">
      <alignment vertical="center"/>
    </xf>
    <xf numFmtId="0" fontId="35" fillId="0" borderId="54" xfId="0" applyFont="1" applyBorder="1" applyAlignment="1">
      <alignment vertical="center" shrinkToFit="1"/>
    </xf>
    <xf numFmtId="0" fontId="3" fillId="0" borderId="0" xfId="0" applyFont="1">
      <alignment vertical="center"/>
    </xf>
    <xf numFmtId="0" fontId="111" fillId="6" borderId="45" xfId="0" applyFont="1" applyFill="1" applyBorder="1" applyAlignment="1">
      <alignment horizontal="left" vertical="center" shrinkToFit="1"/>
    </xf>
    <xf numFmtId="0" fontId="111" fillId="0" borderId="45" xfId="0" applyFont="1" applyFill="1" applyBorder="1" applyAlignment="1">
      <alignment horizontal="left" vertical="center" shrinkToFit="1"/>
    </xf>
    <xf numFmtId="0" fontId="111" fillId="0" borderId="55" xfId="0" applyFont="1" applyFill="1" applyBorder="1" applyAlignment="1">
      <alignment horizontal="left" vertical="center" shrinkToFit="1"/>
    </xf>
    <xf numFmtId="0" fontId="111" fillId="0" borderId="54" xfId="0" applyFont="1" applyFill="1" applyBorder="1" applyAlignment="1">
      <alignment horizontal="left" vertical="center" shrinkToFit="1"/>
    </xf>
    <xf numFmtId="0" fontId="111" fillId="6" borderId="55" xfId="0" applyFont="1" applyFill="1" applyBorder="1" applyAlignment="1">
      <alignment horizontal="left" vertical="center" shrinkToFit="1"/>
    </xf>
    <xf numFmtId="0" fontId="110" fillId="0" borderId="56" xfId="0" applyFont="1" applyFill="1" applyBorder="1" applyAlignment="1">
      <alignment vertical="center" shrinkToFit="1"/>
    </xf>
    <xf numFmtId="38" fontId="35" fillId="0" borderId="50" xfId="3" applyFont="1" applyBorder="1">
      <alignment vertical="center"/>
    </xf>
    <xf numFmtId="38" fontId="35" fillId="0" borderId="53" xfId="3" applyFont="1" applyBorder="1">
      <alignment vertical="center"/>
    </xf>
    <xf numFmtId="38" fontId="35" fillId="0" borderId="55" xfId="3" applyFont="1" applyBorder="1">
      <alignment vertical="center"/>
    </xf>
    <xf numFmtId="0" fontId="35" fillId="0" borderId="52" xfId="0" applyFont="1" applyBorder="1" applyAlignment="1">
      <alignment vertical="center" shrinkToFit="1"/>
    </xf>
    <xf numFmtId="0" fontId="114" fillId="0" borderId="0" xfId="0" applyFont="1" applyFill="1">
      <alignment vertical="center"/>
    </xf>
    <xf numFmtId="176" fontId="135" fillId="0" borderId="53" xfId="3" applyNumberFormat="1" applyFont="1" applyFill="1" applyBorder="1">
      <alignment vertical="center"/>
    </xf>
    <xf numFmtId="176" fontId="135" fillId="0" borderId="55" xfId="3" applyNumberFormat="1" applyFont="1" applyFill="1" applyBorder="1">
      <alignment vertical="center"/>
    </xf>
    <xf numFmtId="0" fontId="110" fillId="6" borderId="45" xfId="0" applyFont="1" applyFill="1" applyBorder="1" applyAlignment="1">
      <alignment vertical="center" shrinkToFit="1"/>
    </xf>
    <xf numFmtId="0" fontId="135" fillId="0" borderId="35" xfId="0" applyFont="1" applyBorder="1" applyAlignment="1">
      <alignment vertical="center"/>
    </xf>
    <xf numFmtId="176" fontId="34" fillId="0" borderId="50" xfId="3" applyNumberFormat="1" applyFont="1" applyBorder="1" applyProtection="1">
      <alignment vertical="center"/>
    </xf>
    <xf numFmtId="176" fontId="34" fillId="0" borderId="53" xfId="3" applyNumberFormat="1" applyFont="1" applyBorder="1" applyProtection="1">
      <alignment vertical="center"/>
    </xf>
    <xf numFmtId="176" fontId="123" fillId="0" borderId="53" xfId="3" applyNumberFormat="1" applyFont="1" applyFill="1" applyBorder="1">
      <alignment vertical="center"/>
    </xf>
    <xf numFmtId="0" fontId="92" fillId="0" borderId="0" xfId="0" applyFont="1">
      <alignment vertical="center"/>
    </xf>
    <xf numFmtId="176" fontId="123" fillId="0" borderId="55" xfId="3" applyNumberFormat="1" applyFont="1" applyFill="1" applyBorder="1">
      <alignment vertical="center"/>
    </xf>
    <xf numFmtId="176" fontId="125" fillId="0" borderId="53" xfId="3" applyNumberFormat="1" applyFont="1" applyFill="1" applyBorder="1">
      <alignment vertical="center"/>
    </xf>
    <xf numFmtId="176" fontId="125" fillId="0" borderId="53" xfId="3" applyNumberFormat="1" applyFont="1" applyBorder="1">
      <alignment vertical="center"/>
    </xf>
    <xf numFmtId="176" fontId="123" fillId="0" borderId="53" xfId="3" applyNumberFormat="1" applyFont="1" applyBorder="1" applyAlignment="1">
      <alignment vertical="center"/>
    </xf>
    <xf numFmtId="0" fontId="110" fillId="0" borderId="45" xfId="0" applyFont="1" applyBorder="1" applyAlignment="1">
      <alignment vertical="center" shrinkToFit="1"/>
    </xf>
    <xf numFmtId="0" fontId="0" fillId="0" borderId="88" xfId="0" applyBorder="1" applyAlignment="1">
      <alignment vertical="center" shrinkToFit="1"/>
    </xf>
    <xf numFmtId="0" fontId="10" fillId="0" borderId="79" xfId="1" applyFont="1" applyBorder="1" applyAlignment="1" applyProtection="1">
      <alignment vertical="center"/>
    </xf>
    <xf numFmtId="0" fontId="0" fillId="0" borderId="55" xfId="0" applyBorder="1" applyAlignment="1">
      <alignment vertical="center" shrinkToFit="1"/>
    </xf>
    <xf numFmtId="0" fontId="0" fillId="0" borderId="80" xfId="0" applyBorder="1" applyAlignment="1">
      <alignment horizontal="center" vertical="center" wrapText="1" shrinkToFit="1"/>
    </xf>
    <xf numFmtId="0" fontId="0" fillId="0" borderId="19" xfId="0" applyBorder="1" applyAlignment="1">
      <alignment horizontal="center" vertical="center" wrapText="1" shrinkToFit="1"/>
    </xf>
    <xf numFmtId="0" fontId="0" fillId="0" borderId="73" xfId="0" applyBorder="1" applyAlignment="1">
      <alignment horizontal="center" vertical="center" wrapText="1" shrinkToFit="1"/>
    </xf>
    <xf numFmtId="177" fontId="0" fillId="0" borderId="8" xfId="0" applyNumberFormat="1" applyBorder="1" applyAlignment="1">
      <alignment horizontal="right" vertical="center"/>
    </xf>
    <xf numFmtId="177" fontId="0" fillId="0" borderId="12" xfId="0" applyNumberFormat="1" applyBorder="1" applyAlignment="1">
      <alignment horizontal="right" vertical="center"/>
    </xf>
    <xf numFmtId="178" fontId="0" fillId="0" borderId="9" xfId="0" applyNumberFormat="1" applyBorder="1" applyAlignment="1">
      <alignment horizontal="right" vertical="center"/>
    </xf>
    <xf numFmtId="178" fontId="0" fillId="0" borderId="13" xfId="0" applyNumberFormat="1" applyBorder="1" applyAlignment="1">
      <alignment horizontal="right" vertical="center"/>
    </xf>
    <xf numFmtId="177" fontId="24" fillId="0" borderId="8" xfId="0" applyNumberFormat="1" applyFont="1" applyBorder="1" applyAlignment="1">
      <alignment horizontal="center" vertical="center"/>
    </xf>
    <xf numFmtId="177" fontId="24" fillId="0" borderId="9" xfId="0" applyNumberFormat="1" applyFont="1" applyBorder="1" applyAlignment="1">
      <alignment horizontal="center" vertical="center"/>
    </xf>
    <xf numFmtId="177" fontId="24" fillId="0" borderId="12" xfId="0" applyNumberFormat="1" applyFont="1" applyBorder="1" applyAlignment="1">
      <alignment horizontal="center" vertical="center"/>
    </xf>
    <xf numFmtId="177" fontId="24" fillId="0" borderId="13" xfId="0" applyNumberFormat="1" applyFont="1" applyBorder="1" applyAlignment="1">
      <alignment horizontal="center" vertical="center"/>
    </xf>
    <xf numFmtId="0" fontId="0" fillId="0" borderId="80" xfId="0" applyBorder="1" applyAlignment="1">
      <alignment vertical="center" shrinkToFit="1"/>
    </xf>
    <xf numFmtId="0" fontId="0" fillId="0" borderId="73" xfId="0" applyBorder="1" applyAlignment="1">
      <alignment vertical="center" shrinkToFit="1"/>
    </xf>
    <xf numFmtId="0" fontId="0" fillId="0" borderId="7" xfId="0" applyBorder="1" applyAlignment="1">
      <alignment horizontal="left" vertical="center"/>
    </xf>
    <xf numFmtId="0" fontId="0" fillId="0" borderId="19" xfId="0" applyBorder="1" applyAlignment="1">
      <alignment horizontal="left" vertical="center"/>
    </xf>
    <xf numFmtId="177" fontId="114" fillId="0" borderId="8" xfId="0" applyNumberFormat="1" applyFont="1" applyBorder="1" applyAlignment="1">
      <alignment horizontal="right" vertical="center"/>
    </xf>
    <xf numFmtId="177" fontId="114" fillId="0" borderId="12" xfId="0" applyNumberFormat="1" applyFont="1" applyBorder="1" applyAlignment="1">
      <alignment horizontal="right" vertical="center"/>
    </xf>
    <xf numFmtId="178" fontId="114" fillId="0" borderId="9" xfId="0" applyNumberFormat="1" applyFont="1" applyBorder="1" applyAlignment="1">
      <alignment horizontal="right" vertical="center"/>
    </xf>
    <xf numFmtId="178" fontId="114" fillId="0" borderId="13" xfId="0" applyNumberFormat="1" applyFont="1" applyBorder="1" applyAlignment="1">
      <alignment horizontal="right" vertical="center"/>
    </xf>
    <xf numFmtId="49" fontId="30" fillId="0" borderId="3" xfId="0" applyNumberFormat="1" applyFont="1" applyBorder="1" applyAlignment="1" applyProtection="1">
      <alignment horizontal="left" vertical="center"/>
      <protection locked="0"/>
    </xf>
    <xf numFmtId="49" fontId="30" fillId="0" borderId="5" xfId="0" applyNumberFormat="1" applyFont="1" applyBorder="1" applyAlignment="1" applyProtection="1">
      <alignment horizontal="left" vertical="center"/>
      <protection locked="0"/>
    </xf>
    <xf numFmtId="0" fontId="10" fillId="0" borderId="0" xfId="0" applyFont="1" applyAlignment="1">
      <alignment horizontal="left" vertical="center" wrapText="1"/>
    </xf>
    <xf numFmtId="0" fontId="15" fillId="0" borderId="12" xfId="0" applyFont="1" applyBorder="1" applyAlignment="1">
      <alignment horizontal="left" vertical="center" shrinkToFit="1"/>
    </xf>
    <xf numFmtId="0" fontId="15" fillId="0" borderId="0" xfId="0" applyFont="1" applyAlignment="1">
      <alignment horizontal="left" vertical="center" shrinkToFit="1"/>
    </xf>
    <xf numFmtId="0" fontId="15" fillId="0" borderId="90" xfId="0" applyFont="1" applyBorder="1" applyAlignment="1">
      <alignment horizontal="left" vertical="center" shrinkToFit="1"/>
    </xf>
    <xf numFmtId="0" fontId="15" fillId="20" borderId="56" xfId="0" applyFont="1" applyFill="1" applyBorder="1" applyAlignment="1">
      <alignment horizontal="left" vertical="center"/>
    </xf>
    <xf numFmtId="0" fontId="15" fillId="20" borderId="68" xfId="0" applyFont="1" applyFill="1" applyBorder="1" applyAlignment="1">
      <alignment horizontal="left" vertical="center"/>
    </xf>
    <xf numFmtId="0" fontId="15" fillId="20" borderId="63" xfId="0" applyFont="1" applyFill="1" applyBorder="1" applyAlignment="1">
      <alignment horizontal="left" vertical="center"/>
    </xf>
    <xf numFmtId="0" fontId="15" fillId="0" borderId="12" xfId="0" applyFont="1" applyBorder="1" applyAlignment="1">
      <alignment horizontal="left" vertical="top" wrapText="1"/>
    </xf>
    <xf numFmtId="0" fontId="15" fillId="0" borderId="0" xfId="0" applyFont="1" applyAlignment="1">
      <alignment horizontal="left" vertical="top" wrapText="1"/>
    </xf>
    <xf numFmtId="0" fontId="15" fillId="0" borderId="90" xfId="0" applyFont="1" applyBorder="1" applyAlignment="1">
      <alignment horizontal="left" vertical="top" wrapText="1"/>
    </xf>
    <xf numFmtId="0" fontId="30" fillId="0" borderId="6" xfId="0" applyFont="1" applyBorder="1" applyAlignment="1" applyProtection="1">
      <alignment horizontal="left" vertical="center"/>
      <protection locked="0"/>
    </xf>
    <xf numFmtId="0" fontId="15" fillId="20" borderId="3" xfId="0" applyFont="1" applyFill="1" applyBorder="1" applyAlignment="1">
      <alignment horizontal="left" vertical="center"/>
    </xf>
    <xf numFmtId="0" fontId="15" fillId="20" borderId="4" xfId="0" applyFont="1" applyFill="1" applyBorder="1" applyAlignment="1">
      <alignment horizontal="left" vertical="center"/>
    </xf>
    <xf numFmtId="0" fontId="15" fillId="20" borderId="5" xfId="0" applyFont="1" applyFill="1" applyBorder="1" applyAlignment="1">
      <alignment horizontal="left" vertical="center"/>
    </xf>
    <xf numFmtId="0" fontId="5" fillId="0" borderId="8" xfId="0" applyFont="1" applyBorder="1" applyAlignment="1" applyProtection="1">
      <alignment horizontal="left" vertical="top" wrapText="1"/>
      <protection hidden="1"/>
    </xf>
    <xf numFmtId="0" fontId="5" fillId="0" borderId="10" xfId="0" applyFont="1" applyBorder="1" applyAlignment="1" applyProtection="1">
      <alignment horizontal="left" vertical="top" wrapText="1"/>
      <protection hidden="1"/>
    </xf>
    <xf numFmtId="0" fontId="5" fillId="0" borderId="9" xfId="0" applyFont="1" applyBorder="1" applyAlignment="1" applyProtection="1">
      <alignment horizontal="left" vertical="top" wrapText="1"/>
      <protection hidden="1"/>
    </xf>
    <xf numFmtId="0" fontId="5" fillId="0" borderId="56" xfId="0" applyFont="1" applyBorder="1" applyAlignment="1" applyProtection="1">
      <alignment horizontal="left" vertical="top" wrapText="1"/>
      <protection hidden="1"/>
    </xf>
    <xf numFmtId="0" fontId="5" fillId="0" borderId="68" xfId="0" applyFont="1" applyBorder="1" applyAlignment="1" applyProtection="1">
      <alignment horizontal="left" vertical="top" wrapText="1"/>
      <protection hidden="1"/>
    </xf>
    <xf numFmtId="0" fontId="5" fillId="0" borderId="63" xfId="0" applyFont="1" applyBorder="1" applyAlignment="1" applyProtection="1">
      <alignment horizontal="left" vertical="top" wrapText="1"/>
      <protection hidden="1"/>
    </xf>
    <xf numFmtId="176" fontId="30" fillId="0" borderId="3" xfId="3" applyNumberFormat="1" applyFont="1" applyBorder="1" applyAlignment="1" applyProtection="1">
      <alignment horizontal="left" vertical="center"/>
      <protection hidden="1"/>
    </xf>
    <xf numFmtId="176" fontId="30" fillId="0" borderId="5" xfId="3" applyNumberFormat="1" applyFont="1" applyBorder="1" applyAlignment="1" applyProtection="1">
      <alignment horizontal="left" vertical="center"/>
      <protection hidden="1"/>
    </xf>
    <xf numFmtId="0" fontId="30" fillId="0" borderId="3" xfId="0" applyFont="1" applyBorder="1" applyAlignment="1" applyProtection="1">
      <alignment horizontal="left" vertical="center"/>
      <protection locked="0"/>
    </xf>
    <xf numFmtId="0" fontId="30" fillId="0" borderId="5" xfId="0" applyFont="1" applyBorder="1" applyAlignment="1" applyProtection="1">
      <alignment horizontal="left" vertical="center"/>
      <protection locked="0"/>
    </xf>
    <xf numFmtId="31" fontId="30" fillId="0" borderId="3" xfId="0" applyNumberFormat="1" applyFont="1" applyBorder="1" applyAlignment="1" applyProtection="1">
      <alignment horizontal="center" vertical="center"/>
      <protection locked="0"/>
    </xf>
    <xf numFmtId="31" fontId="30" fillId="0" borderId="5" xfId="0" applyNumberFormat="1" applyFont="1" applyBorder="1" applyAlignment="1" applyProtection="1">
      <alignment horizontal="center" vertical="center"/>
      <protection locked="0"/>
    </xf>
    <xf numFmtId="49" fontId="30" fillId="0" borderId="40" xfId="0" applyNumberFormat="1" applyFont="1" applyBorder="1" applyAlignment="1" applyProtection="1">
      <alignment horizontal="left" vertical="center"/>
      <protection locked="0"/>
    </xf>
    <xf numFmtId="0" fontId="15" fillId="20" borderId="92" xfId="0" applyFont="1" applyFill="1" applyBorder="1" applyAlignment="1">
      <alignment horizontal="left" vertical="center"/>
    </xf>
    <xf numFmtId="0" fontId="15" fillId="20" borderId="93" xfId="0" applyFont="1" applyFill="1" applyBorder="1" applyAlignment="1">
      <alignment horizontal="left" vertical="center"/>
    </xf>
    <xf numFmtId="0" fontId="15" fillId="20" borderId="94" xfId="0" applyFont="1" applyFill="1" applyBorder="1" applyAlignment="1">
      <alignment horizontal="left" vertical="center"/>
    </xf>
    <xf numFmtId="0" fontId="30" fillId="0" borderId="40" xfId="0" applyFont="1" applyBorder="1" applyAlignment="1" applyProtection="1">
      <alignment horizontal="left" vertical="center"/>
      <protection locked="0"/>
    </xf>
    <xf numFmtId="0" fontId="15" fillId="2" borderId="7"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40" xfId="0" applyFont="1" applyFill="1" applyBorder="1" applyAlignment="1">
      <alignment horizontal="center" vertical="center" wrapText="1"/>
    </xf>
    <xf numFmtId="0" fontId="5" fillId="0" borderId="8" xfId="0" applyFont="1" applyBorder="1" applyAlignment="1" applyProtection="1">
      <alignment vertical="top" wrapText="1"/>
      <protection locked="0"/>
    </xf>
    <xf numFmtId="0" fontId="0" fillId="0" borderId="10" xfId="0" applyBorder="1" applyAlignment="1">
      <alignment vertical="top" wrapText="1"/>
    </xf>
    <xf numFmtId="0" fontId="0" fillId="0" borderId="9" xfId="0" applyBorder="1" applyAlignment="1">
      <alignment vertical="top" wrapText="1"/>
    </xf>
    <xf numFmtId="0" fontId="0" fillId="0" borderId="12" xfId="0" applyBorder="1" applyAlignment="1">
      <alignment vertical="top" wrapText="1"/>
    </xf>
    <xf numFmtId="0" fontId="0" fillId="0" borderId="0" xfId="0" applyAlignment="1">
      <alignment vertical="top" wrapText="1"/>
    </xf>
    <xf numFmtId="0" fontId="0" fillId="0" borderId="13" xfId="0" applyBorder="1" applyAlignment="1">
      <alignment vertical="top" wrapText="1"/>
    </xf>
    <xf numFmtId="0" fontId="0" fillId="0" borderId="56" xfId="0" applyBorder="1" applyAlignment="1">
      <alignment vertical="top" wrapText="1"/>
    </xf>
    <xf numFmtId="0" fontId="0" fillId="0" borderId="68" xfId="0" applyBorder="1" applyAlignment="1">
      <alignment vertical="top" wrapText="1"/>
    </xf>
    <xf numFmtId="0" fontId="0" fillId="0" borderId="63" xfId="0" applyBorder="1" applyAlignment="1">
      <alignment vertical="top" wrapText="1"/>
    </xf>
    <xf numFmtId="0" fontId="10" fillId="0" borderId="0" xfId="0" applyFont="1">
      <alignment vertical="center"/>
    </xf>
    <xf numFmtId="0" fontId="10" fillId="2" borderId="49" xfId="0" applyFont="1" applyFill="1" applyBorder="1">
      <alignment vertical="center"/>
    </xf>
    <xf numFmtId="0" fontId="10" fillId="2" borderId="31" xfId="0" applyFont="1" applyFill="1" applyBorder="1">
      <alignment vertical="center"/>
    </xf>
    <xf numFmtId="0" fontId="10" fillId="2" borderId="32" xfId="0" applyFont="1" applyFill="1" applyBorder="1">
      <alignment vertical="center"/>
    </xf>
    <xf numFmtId="0" fontId="10" fillId="2" borderId="57" xfId="0" applyFont="1" applyFill="1" applyBorder="1">
      <alignment vertical="center"/>
    </xf>
    <xf numFmtId="0" fontId="10" fillId="0" borderId="52" xfId="1" applyFont="1" applyBorder="1" applyAlignment="1" applyProtection="1">
      <alignment vertical="center"/>
    </xf>
    <xf numFmtId="0" fontId="10" fillId="0" borderId="34" xfId="1" applyFont="1" applyBorder="1" applyAlignment="1" applyProtection="1">
      <alignment vertical="center"/>
    </xf>
    <xf numFmtId="176" fontId="15" fillId="0" borderId="43" xfId="3" applyNumberFormat="1" applyFont="1" applyBorder="1" applyAlignment="1" applyProtection="1">
      <alignment vertical="center"/>
      <protection hidden="1"/>
    </xf>
    <xf numFmtId="176" fontId="15" fillId="0" borderId="59" xfId="3" applyNumberFormat="1" applyFont="1" applyBorder="1" applyAlignment="1" applyProtection="1">
      <alignment vertical="center"/>
      <protection hidden="1"/>
    </xf>
    <xf numFmtId="0" fontId="136" fillId="0" borderId="54" xfId="1" applyFont="1" applyBorder="1" applyAlignment="1" applyProtection="1">
      <alignment vertical="center"/>
    </xf>
    <xf numFmtId="0" fontId="136" fillId="0" borderId="36" xfId="1" applyFont="1" applyBorder="1" applyAlignment="1" applyProtection="1">
      <alignment vertical="center"/>
    </xf>
    <xf numFmtId="176" fontId="15" fillId="0" borderId="35" xfId="3" applyNumberFormat="1" applyFont="1" applyBorder="1" applyAlignment="1" applyProtection="1">
      <alignment vertical="center"/>
      <protection hidden="1"/>
    </xf>
    <xf numFmtId="176" fontId="15" fillId="0" borderId="55" xfId="3" applyNumberFormat="1" applyFont="1" applyBorder="1" applyAlignment="1" applyProtection="1">
      <alignment vertical="center"/>
      <protection hidden="1"/>
    </xf>
    <xf numFmtId="176" fontId="15" fillId="0" borderId="61" xfId="0" applyNumberFormat="1" applyFont="1" applyBorder="1" applyProtection="1">
      <alignment vertical="center"/>
      <protection hidden="1"/>
    </xf>
    <xf numFmtId="176" fontId="15" fillId="0" borderId="64" xfId="0" applyNumberFormat="1" applyFont="1" applyBorder="1" applyProtection="1">
      <alignment vertical="center"/>
      <protection hidden="1"/>
    </xf>
    <xf numFmtId="0" fontId="10" fillId="0" borderId="45" xfId="1" applyFont="1" applyBorder="1" applyAlignment="1" applyProtection="1">
      <alignment vertical="center"/>
    </xf>
    <xf numFmtId="0" fontId="10" fillId="0" borderId="88" xfId="1" applyFont="1" applyBorder="1" applyAlignment="1" applyProtection="1">
      <alignment vertical="center"/>
    </xf>
    <xf numFmtId="0" fontId="10" fillId="0" borderId="70" xfId="1" applyFont="1" applyBorder="1" applyAlignment="1" applyProtection="1">
      <alignment vertical="center"/>
    </xf>
    <xf numFmtId="0" fontId="10" fillId="0" borderId="77" xfId="1" applyFont="1" applyBorder="1" applyAlignment="1" applyProtection="1">
      <alignment vertical="center"/>
    </xf>
    <xf numFmtId="0" fontId="10" fillId="0" borderId="54" xfId="1" applyFont="1" applyBorder="1" applyAlignment="1" applyProtection="1">
      <alignment vertical="center"/>
    </xf>
    <xf numFmtId="0" fontId="10" fillId="0" borderId="36" xfId="1" applyFont="1" applyBorder="1" applyAlignment="1" applyProtection="1">
      <alignment vertical="center"/>
    </xf>
    <xf numFmtId="0" fontId="10" fillId="0" borderId="47" xfId="1" applyFont="1" applyBorder="1" applyAlignment="1" applyProtection="1">
      <alignment vertical="center"/>
    </xf>
    <xf numFmtId="49" fontId="0" fillId="0" borderId="6" xfId="0" quotePrefix="1" applyNumberFormat="1" applyBorder="1" applyAlignment="1">
      <alignment horizontal="center" vertical="center"/>
    </xf>
    <xf numFmtId="176" fontId="137" fillId="0" borderId="3" xfId="0" applyNumberFormat="1" applyFont="1" applyBorder="1" applyAlignment="1" applyProtection="1">
      <alignment horizontal="right" vertical="center"/>
      <protection hidden="1"/>
    </xf>
    <xf numFmtId="176" fontId="137" fillId="0" borderId="5" xfId="0" applyNumberFormat="1" applyFont="1" applyBorder="1" applyAlignment="1" applyProtection="1">
      <alignment horizontal="right" vertical="center"/>
      <protection hidden="1"/>
    </xf>
    <xf numFmtId="0" fontId="137" fillId="0" borderId="5" xfId="0" applyFont="1" applyBorder="1" applyAlignment="1" applyProtection="1">
      <alignment horizontal="right" vertical="center"/>
      <protection hidden="1"/>
    </xf>
    <xf numFmtId="0" fontId="106" fillId="0" borderId="0" xfId="0" applyFont="1" applyAlignment="1">
      <alignment horizontal="left" vertical="center" shrinkToFit="1"/>
    </xf>
    <xf numFmtId="0" fontId="106" fillId="0" borderId="10" xfId="0" applyFont="1" applyBorder="1" applyAlignment="1">
      <alignment horizontal="left" shrinkToFit="1"/>
    </xf>
    <xf numFmtId="0" fontId="106" fillId="0" borderId="0" xfId="0" applyFont="1" applyAlignment="1">
      <alignment horizontal="left" shrinkToFit="1"/>
    </xf>
    <xf numFmtId="0" fontId="106" fillId="0" borderId="0" xfId="0" applyFont="1" applyAlignment="1"/>
    <xf numFmtId="0" fontId="10" fillId="0" borderId="0" xfId="0" applyFont="1" applyAlignment="1">
      <alignment vertical="center"/>
    </xf>
    <xf numFmtId="0" fontId="106" fillId="0" borderId="0" xfId="0" applyFont="1" applyAlignment="1">
      <alignment vertical="center" shrinkToFit="1"/>
    </xf>
    <xf numFmtId="0" fontId="106" fillId="0" borderId="0" xfId="0" applyFont="1" applyAlignment="1">
      <alignment vertical="center"/>
    </xf>
    <xf numFmtId="0" fontId="106" fillId="0" borderId="45" xfId="0" applyFont="1" applyBorder="1" applyAlignment="1">
      <alignment horizontal="left" vertical="center" shrinkToFit="1"/>
    </xf>
    <xf numFmtId="0" fontId="106" fillId="0" borderId="35" xfId="0" applyFont="1" applyBorder="1" applyAlignment="1">
      <alignment horizontal="left" vertical="center" shrinkToFit="1"/>
    </xf>
    <xf numFmtId="0" fontId="106" fillId="6" borderId="0" xfId="0" applyFont="1" applyFill="1">
      <alignment vertical="center"/>
    </xf>
    <xf numFmtId="0" fontId="106" fillId="6" borderId="0" xfId="0" applyFont="1" applyFill="1" applyAlignment="1">
      <alignment vertical="center"/>
    </xf>
    <xf numFmtId="0" fontId="112" fillId="0" borderId="10" xfId="0" applyFont="1" applyBorder="1" applyAlignment="1">
      <alignment horizontal="left" vertical="center" shrinkToFit="1"/>
    </xf>
    <xf numFmtId="0" fontId="121" fillId="0" borderId="0" xfId="0" applyFont="1" applyAlignment="1">
      <alignment horizontal="left" vertical="center" shrinkToFit="1"/>
    </xf>
    <xf numFmtId="0" fontId="35" fillId="0" borderId="45" xfId="0" applyFont="1" applyBorder="1" applyAlignment="1">
      <alignment vertical="center" shrinkToFit="1"/>
    </xf>
    <xf numFmtId="0" fontId="0" fillId="0" borderId="47" xfId="0" applyBorder="1" applyAlignment="1">
      <alignment vertical="center" shrinkToFit="1"/>
    </xf>
    <xf numFmtId="0" fontId="0" fillId="0" borderId="88" xfId="0" applyBorder="1" applyAlignment="1">
      <alignment vertical="center" shrinkToFit="1"/>
    </xf>
    <xf numFmtId="0" fontId="138" fillId="0" borderId="10" xfId="0" applyFont="1" applyBorder="1" applyAlignment="1">
      <alignment horizontal="left" shrinkToFit="1"/>
    </xf>
    <xf numFmtId="0" fontId="138" fillId="0" borderId="9" xfId="0" applyFont="1" applyBorder="1" applyAlignment="1">
      <alignment horizontal="left" shrinkToFit="1"/>
    </xf>
  </cellXfs>
  <cellStyles count="6">
    <cellStyle name="ハイパーリンク" xfId="1" builtinId="8"/>
    <cellStyle name="桁区切り" xfId="2" builtinId="6"/>
    <cellStyle name="桁区切り 4" xfId="3" xr:uid="{61583CFF-314E-459A-A793-51BC6768F093}"/>
    <cellStyle name="標準" xfId="0" builtinId="0"/>
    <cellStyle name="標準_2007年8月部数表(8月1日現在)" xfId="4" xr:uid="{F7202ECB-96A3-4E70-8BDD-FB8F58EA3E2D}"/>
    <cellStyle name="標準_搬入先一覧" xfId="5" xr:uid="{403CCCBA-85A8-478B-AB73-9FD1E7EA6876}"/>
  </cellStyles>
  <dxfs count="70">
    <dxf>
      <font>
        <color auto="1"/>
      </font>
    </dxf>
    <dxf>
      <font>
        <color auto="1"/>
      </font>
    </dxf>
    <dxf>
      <font>
        <color auto="1"/>
      </font>
    </dxf>
    <dxf>
      <font>
        <color auto="1"/>
      </font>
    </dxf>
    <dxf>
      <font>
        <color auto="1"/>
      </font>
    </dxf>
    <dxf>
      <font>
        <color auto="1"/>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emf"/><Relationship Id="rId7" Type="http://schemas.openxmlformats.org/officeDocument/2006/relationships/image" Target="../media/image8.png"/><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3</xdr:col>
      <xdr:colOff>-309486300</xdr:colOff>
      <xdr:row>4</xdr:row>
      <xdr:rowOff>9086850</xdr:rowOff>
    </xdr:from>
    <xdr:to>
      <xdr:col>4</xdr:col>
      <xdr:colOff>0</xdr:colOff>
      <xdr:row>5</xdr:row>
      <xdr:rowOff>0</xdr:rowOff>
    </xdr:to>
    <xdr:pic>
      <xdr:nvPicPr>
        <xdr:cNvPr id="64345" name="図 2">
          <a:extLst>
            <a:ext uri="{FF2B5EF4-FFF2-40B4-BE49-F238E27FC236}">
              <a16:creationId xmlns:a16="http://schemas.microsoft.com/office/drawing/2014/main" id="{6A4274D3-4B21-2247-3581-9F3ED0B3C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829075" y="1181100"/>
          <a:ext cx="319630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-309486300</xdr:colOff>
      <xdr:row>4</xdr:row>
      <xdr:rowOff>9086850</xdr:rowOff>
    </xdr:from>
    <xdr:to>
      <xdr:col>4</xdr:col>
      <xdr:colOff>0</xdr:colOff>
      <xdr:row>5</xdr:row>
      <xdr:rowOff>0</xdr:rowOff>
    </xdr:to>
    <xdr:pic>
      <xdr:nvPicPr>
        <xdr:cNvPr id="64346" name="図 2">
          <a:extLst>
            <a:ext uri="{FF2B5EF4-FFF2-40B4-BE49-F238E27FC236}">
              <a16:creationId xmlns:a16="http://schemas.microsoft.com/office/drawing/2014/main" id="{1C79A542-3698-4C4C-9409-89AEB3263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829075" y="1181100"/>
          <a:ext cx="319630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-309486300</xdr:colOff>
      <xdr:row>4</xdr:row>
      <xdr:rowOff>9086850</xdr:rowOff>
    </xdr:from>
    <xdr:to>
      <xdr:col>4</xdr:col>
      <xdr:colOff>0</xdr:colOff>
      <xdr:row>5</xdr:row>
      <xdr:rowOff>0</xdr:rowOff>
    </xdr:to>
    <xdr:pic>
      <xdr:nvPicPr>
        <xdr:cNvPr id="64347" name="図 2">
          <a:extLst>
            <a:ext uri="{FF2B5EF4-FFF2-40B4-BE49-F238E27FC236}">
              <a16:creationId xmlns:a16="http://schemas.microsoft.com/office/drawing/2014/main" id="{22150A35-594C-D959-4E65-0612CBC1D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829075" y="1181100"/>
          <a:ext cx="319630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-309486300</xdr:colOff>
      <xdr:row>4</xdr:row>
      <xdr:rowOff>9086850</xdr:rowOff>
    </xdr:from>
    <xdr:to>
      <xdr:col>4</xdr:col>
      <xdr:colOff>0</xdr:colOff>
      <xdr:row>5</xdr:row>
      <xdr:rowOff>0</xdr:rowOff>
    </xdr:to>
    <xdr:pic>
      <xdr:nvPicPr>
        <xdr:cNvPr id="64348" name="図 2">
          <a:extLst>
            <a:ext uri="{FF2B5EF4-FFF2-40B4-BE49-F238E27FC236}">
              <a16:creationId xmlns:a16="http://schemas.microsoft.com/office/drawing/2014/main" id="{DE80A731-B58C-7A2D-3022-A234C475F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829075" y="1181100"/>
          <a:ext cx="319630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341630</xdr:colOff>
      <xdr:row>24</xdr:row>
      <xdr:rowOff>161290</xdr:rowOff>
    </xdr:from>
    <xdr:to>
      <xdr:col>5</xdr:col>
      <xdr:colOff>580946</xdr:colOff>
      <xdr:row>24</xdr:row>
      <xdr:rowOff>161925</xdr:rowOff>
    </xdr:to>
    <xdr:cxnSp macro="">
      <xdr:nvCxnSpPr>
        <xdr:cNvPr id="2" name="直線矢印コネクタ 1">
          <a:extLst>
            <a:ext uri="{FF2B5EF4-FFF2-40B4-BE49-F238E27FC236}">
              <a16:creationId xmlns:a16="http://schemas.microsoft.com/office/drawing/2014/main" id="{440C8ECC-A33C-6F53-D9D5-90654E9B0245}"/>
            </a:ext>
          </a:extLst>
        </xdr:cNvPr>
        <xdr:cNvCxnSpPr/>
      </xdr:nvCxnSpPr>
      <xdr:spPr>
        <a:xfrm>
          <a:off x="2294255" y="5590540"/>
          <a:ext cx="1372870" cy="63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0</xdr:colOff>
      <xdr:row>25</xdr:row>
      <xdr:rowOff>0</xdr:rowOff>
    </xdr:from>
    <xdr:to>
      <xdr:col>4</xdr:col>
      <xdr:colOff>0</xdr:colOff>
      <xdr:row>26</xdr:row>
      <xdr:rowOff>171450</xdr:rowOff>
    </xdr:to>
    <xdr:cxnSp macro="">
      <xdr:nvCxnSpPr>
        <xdr:cNvPr id="4" name="直線矢印コネクタ 3">
          <a:extLst>
            <a:ext uri="{FF2B5EF4-FFF2-40B4-BE49-F238E27FC236}">
              <a16:creationId xmlns:a16="http://schemas.microsoft.com/office/drawing/2014/main" id="{8A132165-0CC1-39E0-294B-29EF02DD81DC}"/>
            </a:ext>
          </a:extLst>
        </xdr:cNvPr>
        <xdr:cNvCxnSpPr/>
      </xdr:nvCxnSpPr>
      <xdr:spPr>
        <a:xfrm>
          <a:off x="2066925" y="5715000"/>
          <a:ext cx="523875" cy="33337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511175</xdr:colOff>
      <xdr:row>24</xdr:row>
      <xdr:rowOff>234950</xdr:rowOff>
    </xdr:from>
    <xdr:to>
      <xdr:col>6</xdr:col>
      <xdr:colOff>225425</xdr:colOff>
      <xdr:row>26</xdr:row>
      <xdr:rowOff>234950</xdr:rowOff>
    </xdr:to>
    <xdr:cxnSp macro="">
      <xdr:nvCxnSpPr>
        <xdr:cNvPr id="7" name="直線矢印コネクタ 6">
          <a:extLst>
            <a:ext uri="{FF2B5EF4-FFF2-40B4-BE49-F238E27FC236}">
              <a16:creationId xmlns:a16="http://schemas.microsoft.com/office/drawing/2014/main" id="{6CC679F2-E175-4220-2780-252E16E95751}"/>
            </a:ext>
          </a:extLst>
        </xdr:cNvPr>
        <xdr:cNvCxnSpPr/>
      </xdr:nvCxnSpPr>
      <xdr:spPr>
        <a:xfrm flipH="1">
          <a:off x="3454400" y="5702300"/>
          <a:ext cx="390525" cy="4000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28575</xdr:colOff>
      <xdr:row>2</xdr:row>
      <xdr:rowOff>142875</xdr:rowOff>
    </xdr:from>
    <xdr:to>
      <xdr:col>2</xdr:col>
      <xdr:colOff>2847975</xdr:colOff>
      <xdr:row>2</xdr:row>
      <xdr:rowOff>1114425</xdr:rowOff>
    </xdr:to>
    <xdr:pic>
      <xdr:nvPicPr>
        <xdr:cNvPr id="68495" name="図 5">
          <a:extLst>
            <a:ext uri="{FF2B5EF4-FFF2-40B4-BE49-F238E27FC236}">
              <a16:creationId xmlns:a16="http://schemas.microsoft.com/office/drawing/2014/main" id="{656B45AC-D298-93FA-A6F0-DF5B753AE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657225"/>
          <a:ext cx="281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26812875</xdr:colOff>
      <xdr:row>3</xdr:row>
      <xdr:rowOff>104193975</xdr:rowOff>
    </xdr:from>
    <xdr:to>
      <xdr:col>3</xdr:col>
      <xdr:colOff>0</xdr:colOff>
      <xdr:row>4</xdr:row>
      <xdr:rowOff>0</xdr:rowOff>
    </xdr:to>
    <xdr:pic>
      <xdr:nvPicPr>
        <xdr:cNvPr id="68496" name="図 6">
          <a:extLst>
            <a:ext uri="{FF2B5EF4-FFF2-40B4-BE49-F238E27FC236}">
              <a16:creationId xmlns:a16="http://schemas.microsoft.com/office/drawing/2014/main" id="{12DEF89F-6BE4-9AC1-967A-324B8B6520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14675" y="41338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55387875</xdr:colOff>
      <xdr:row>8</xdr:row>
      <xdr:rowOff>0</xdr:rowOff>
    </xdr:from>
    <xdr:to>
      <xdr:col>2</xdr:col>
      <xdr:colOff>2847975</xdr:colOff>
      <xdr:row>8</xdr:row>
      <xdr:rowOff>0</xdr:rowOff>
    </xdr:to>
    <xdr:sp macro="" textlink="">
      <xdr:nvSpPr>
        <xdr:cNvPr id="68497" name="円/楕円 32">
          <a:extLst>
            <a:ext uri="{FF2B5EF4-FFF2-40B4-BE49-F238E27FC236}">
              <a16:creationId xmlns:a16="http://schemas.microsoft.com/office/drawing/2014/main" id="{19F74227-3F1C-A9D4-69F6-36F65B1741D4}"/>
            </a:ext>
          </a:extLst>
        </xdr:cNvPr>
        <xdr:cNvSpPr>
          <a:spLocks noChangeArrowheads="1"/>
        </xdr:cNvSpPr>
      </xdr:nvSpPr>
      <xdr:spPr bwMode="auto">
        <a:xfrm>
          <a:off x="3114675" y="6943725"/>
          <a:ext cx="0" cy="0"/>
        </a:xfrm>
        <a:prstGeom prst="ellipse">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26469975</xdr:colOff>
      <xdr:row>3</xdr:row>
      <xdr:rowOff>104193975</xdr:rowOff>
    </xdr:from>
    <xdr:to>
      <xdr:col>3</xdr:col>
      <xdr:colOff>0</xdr:colOff>
      <xdr:row>4</xdr:row>
      <xdr:rowOff>0</xdr:rowOff>
    </xdr:to>
    <xdr:pic>
      <xdr:nvPicPr>
        <xdr:cNvPr id="68498" name="図 6">
          <a:extLst>
            <a:ext uri="{FF2B5EF4-FFF2-40B4-BE49-F238E27FC236}">
              <a16:creationId xmlns:a16="http://schemas.microsoft.com/office/drawing/2014/main" id="{81E8E313-CF7E-C587-9512-9659126F8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14675" y="41338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xdr:colOff>
      <xdr:row>4</xdr:row>
      <xdr:rowOff>1905</xdr:rowOff>
    </xdr:from>
    <xdr:to>
      <xdr:col>3</xdr:col>
      <xdr:colOff>1905</xdr:colOff>
      <xdr:row>5</xdr:row>
      <xdr:rowOff>2313</xdr:rowOff>
    </xdr:to>
    <xdr:sp macro="" textlink="">
      <xdr:nvSpPr>
        <xdr:cNvPr id="22" name="円/楕円 29">
          <a:extLst>
            <a:ext uri="{FF2B5EF4-FFF2-40B4-BE49-F238E27FC236}">
              <a16:creationId xmlns:a16="http://schemas.microsoft.com/office/drawing/2014/main" id="{830500EE-CE5E-E55C-03DA-EB5817E3DCDB}"/>
            </a:ext>
          </a:extLst>
        </xdr:cNvPr>
        <xdr:cNvSpPr/>
      </xdr:nvSpPr>
      <xdr:spPr>
        <a:xfrm>
          <a:off x="3126105" y="3670935"/>
          <a:ext cx="0" cy="456482"/>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55387875</xdr:colOff>
      <xdr:row>8</xdr:row>
      <xdr:rowOff>0</xdr:rowOff>
    </xdr:from>
    <xdr:to>
      <xdr:col>2</xdr:col>
      <xdr:colOff>2847975</xdr:colOff>
      <xdr:row>8</xdr:row>
      <xdr:rowOff>0</xdr:rowOff>
    </xdr:to>
    <xdr:sp macro="" textlink="">
      <xdr:nvSpPr>
        <xdr:cNvPr id="68500" name="円/楕円 32">
          <a:extLst>
            <a:ext uri="{FF2B5EF4-FFF2-40B4-BE49-F238E27FC236}">
              <a16:creationId xmlns:a16="http://schemas.microsoft.com/office/drawing/2014/main" id="{E8A78B9B-E275-7C7F-FA94-A3A3EDE59FBE}"/>
            </a:ext>
          </a:extLst>
        </xdr:cNvPr>
        <xdr:cNvSpPr>
          <a:spLocks noChangeArrowheads="1"/>
        </xdr:cNvSpPr>
      </xdr:nvSpPr>
      <xdr:spPr bwMode="auto">
        <a:xfrm>
          <a:off x="3114675" y="6943725"/>
          <a:ext cx="0" cy="0"/>
        </a:xfrm>
        <a:prstGeom prst="ellipse">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1905</xdr:colOff>
      <xdr:row>4</xdr:row>
      <xdr:rowOff>0</xdr:rowOff>
    </xdr:from>
    <xdr:to>
      <xdr:col>3</xdr:col>
      <xdr:colOff>1905</xdr:colOff>
      <xdr:row>4</xdr:row>
      <xdr:rowOff>0</xdr:rowOff>
    </xdr:to>
    <xdr:sp macro="" textlink="">
      <xdr:nvSpPr>
        <xdr:cNvPr id="2" name="円/楕円 30">
          <a:extLst>
            <a:ext uri="{FF2B5EF4-FFF2-40B4-BE49-F238E27FC236}">
              <a16:creationId xmlns:a16="http://schemas.microsoft.com/office/drawing/2014/main" id="{B9203250-EC15-2687-CE66-989A03AA57B5}"/>
            </a:ext>
          </a:extLst>
        </xdr:cNvPr>
        <xdr:cNvSpPr/>
      </xdr:nvSpPr>
      <xdr:spPr>
        <a:xfrm>
          <a:off x="2396490" y="3512820"/>
          <a:ext cx="111958" cy="20771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60198000</xdr:colOff>
      <xdr:row>4</xdr:row>
      <xdr:rowOff>400050</xdr:rowOff>
    </xdr:from>
    <xdr:to>
      <xdr:col>2</xdr:col>
      <xdr:colOff>2847975</xdr:colOff>
      <xdr:row>4</xdr:row>
      <xdr:rowOff>400050</xdr:rowOff>
    </xdr:to>
    <xdr:sp macro="" textlink="">
      <xdr:nvSpPr>
        <xdr:cNvPr id="68502" name="円/楕円 30">
          <a:extLst>
            <a:ext uri="{FF2B5EF4-FFF2-40B4-BE49-F238E27FC236}">
              <a16:creationId xmlns:a16="http://schemas.microsoft.com/office/drawing/2014/main" id="{1CD68382-39AA-DBBE-3D0A-1B72E79509D8}"/>
            </a:ext>
          </a:extLst>
        </xdr:cNvPr>
        <xdr:cNvSpPr>
          <a:spLocks noChangeArrowheads="1"/>
        </xdr:cNvSpPr>
      </xdr:nvSpPr>
      <xdr:spPr bwMode="auto">
        <a:xfrm>
          <a:off x="3114675" y="4533900"/>
          <a:ext cx="0" cy="0"/>
        </a:xfrm>
        <a:prstGeom prst="ellipse">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1543050</xdr:colOff>
      <xdr:row>3</xdr:row>
      <xdr:rowOff>24164925</xdr:rowOff>
    </xdr:from>
    <xdr:to>
      <xdr:col>2</xdr:col>
      <xdr:colOff>2847975</xdr:colOff>
      <xdr:row>3</xdr:row>
      <xdr:rowOff>11315700</xdr:rowOff>
    </xdr:to>
    <xdr:pic>
      <xdr:nvPicPr>
        <xdr:cNvPr id="68503" name="図 6">
          <a:extLst>
            <a:ext uri="{FF2B5EF4-FFF2-40B4-BE49-F238E27FC236}">
              <a16:creationId xmlns:a16="http://schemas.microsoft.com/office/drawing/2014/main" id="{21D7FFB2-8677-BE7C-D823-F7D552DBA0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0" y="4133850"/>
          <a:ext cx="1304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1285875</xdr:colOff>
      <xdr:row>5</xdr:row>
      <xdr:rowOff>1724025</xdr:rowOff>
    </xdr:from>
    <xdr:to>
      <xdr:col>2</xdr:col>
      <xdr:colOff>2847975</xdr:colOff>
      <xdr:row>5</xdr:row>
      <xdr:rowOff>3048000</xdr:rowOff>
    </xdr:to>
    <xdr:pic>
      <xdr:nvPicPr>
        <xdr:cNvPr id="68504" name="図 19">
          <a:extLst>
            <a:ext uri="{FF2B5EF4-FFF2-40B4-BE49-F238E27FC236}">
              <a16:creationId xmlns:a16="http://schemas.microsoft.com/office/drawing/2014/main" id="{D054CACF-5F18-3511-9C1D-97275D95F6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52575" y="5667375"/>
          <a:ext cx="1562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809625</xdr:colOff>
      <xdr:row>4</xdr:row>
      <xdr:rowOff>209550</xdr:rowOff>
    </xdr:from>
    <xdr:to>
      <xdr:col>2</xdr:col>
      <xdr:colOff>2847975</xdr:colOff>
      <xdr:row>4</xdr:row>
      <xdr:rowOff>895350</xdr:rowOff>
    </xdr:to>
    <xdr:pic>
      <xdr:nvPicPr>
        <xdr:cNvPr id="68505" name="図 3">
          <a:extLst>
            <a:ext uri="{FF2B5EF4-FFF2-40B4-BE49-F238E27FC236}">
              <a16:creationId xmlns:a16="http://schemas.microsoft.com/office/drawing/2014/main" id="{AAD5179B-6723-4CBA-3969-FDA0894A68D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76325" y="4343400"/>
          <a:ext cx="20383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847725</xdr:colOff>
      <xdr:row>5</xdr:row>
      <xdr:rowOff>314325</xdr:rowOff>
    </xdr:from>
    <xdr:to>
      <xdr:col>2</xdr:col>
      <xdr:colOff>2847975</xdr:colOff>
      <xdr:row>5</xdr:row>
      <xdr:rowOff>942975</xdr:rowOff>
    </xdr:to>
    <xdr:pic>
      <xdr:nvPicPr>
        <xdr:cNvPr id="68506" name="図 19">
          <a:extLst>
            <a:ext uri="{FF2B5EF4-FFF2-40B4-BE49-F238E27FC236}">
              <a16:creationId xmlns:a16="http://schemas.microsoft.com/office/drawing/2014/main" id="{E116CA99-C5FC-5021-A447-A6D51E3539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4425" y="5219700"/>
          <a:ext cx="20002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161925</xdr:colOff>
      <xdr:row>7</xdr:row>
      <xdr:rowOff>114300</xdr:rowOff>
    </xdr:from>
    <xdr:to>
      <xdr:col>2</xdr:col>
      <xdr:colOff>2847975</xdr:colOff>
      <xdr:row>7</xdr:row>
      <xdr:rowOff>828675</xdr:rowOff>
    </xdr:to>
    <xdr:pic>
      <xdr:nvPicPr>
        <xdr:cNvPr id="68507" name="図 5">
          <a:extLst>
            <a:ext uri="{FF2B5EF4-FFF2-40B4-BE49-F238E27FC236}">
              <a16:creationId xmlns:a16="http://schemas.microsoft.com/office/drawing/2014/main" id="{A30AB56C-7BEF-CB10-9B5C-75CDDDCC5EF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28625" y="6429375"/>
          <a:ext cx="26860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657225</xdr:colOff>
      <xdr:row>3</xdr:row>
      <xdr:rowOff>209550</xdr:rowOff>
    </xdr:from>
    <xdr:to>
      <xdr:col>2</xdr:col>
      <xdr:colOff>2847975</xdr:colOff>
      <xdr:row>3</xdr:row>
      <xdr:rowOff>1343025</xdr:rowOff>
    </xdr:to>
    <xdr:pic>
      <xdr:nvPicPr>
        <xdr:cNvPr id="68508" name="図 4">
          <a:extLst>
            <a:ext uri="{FF2B5EF4-FFF2-40B4-BE49-F238E27FC236}">
              <a16:creationId xmlns:a16="http://schemas.microsoft.com/office/drawing/2014/main" id="{3C0C0ACC-D62A-803A-01FF-EEEFD5F9929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23925" y="1514475"/>
          <a:ext cx="21907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800100</xdr:colOff>
      <xdr:row>3</xdr:row>
      <xdr:rowOff>1752600</xdr:rowOff>
    </xdr:from>
    <xdr:to>
      <xdr:col>2</xdr:col>
      <xdr:colOff>2847975</xdr:colOff>
      <xdr:row>3</xdr:row>
      <xdr:rowOff>2705100</xdr:rowOff>
    </xdr:to>
    <xdr:pic>
      <xdr:nvPicPr>
        <xdr:cNvPr id="68509" name="図 5">
          <a:extLst>
            <a:ext uri="{FF2B5EF4-FFF2-40B4-BE49-F238E27FC236}">
              <a16:creationId xmlns:a16="http://schemas.microsoft.com/office/drawing/2014/main" id="{BD9618B5-99C7-F9BD-A059-C8AFC20954C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66800" y="3057525"/>
          <a:ext cx="2047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xdr:colOff>
      <xdr:row>6</xdr:row>
      <xdr:rowOff>247650</xdr:rowOff>
    </xdr:from>
    <xdr:to>
      <xdr:col>2</xdr:col>
      <xdr:colOff>2085975</xdr:colOff>
      <xdr:row>6</xdr:row>
      <xdr:rowOff>790575</xdr:rowOff>
    </xdr:to>
    <xdr:pic>
      <xdr:nvPicPr>
        <xdr:cNvPr id="68510" name="図 6">
          <a:extLst>
            <a:ext uri="{FF2B5EF4-FFF2-40B4-BE49-F238E27FC236}">
              <a16:creationId xmlns:a16="http://schemas.microsoft.com/office/drawing/2014/main" id="{B9EF308B-650D-3C81-2BDA-A5D3B2B69AF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95275" y="5915025"/>
          <a:ext cx="20574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2247900</xdr:colOff>
      <xdr:row>6</xdr:row>
      <xdr:rowOff>161925</xdr:rowOff>
    </xdr:from>
    <xdr:to>
      <xdr:col>2</xdr:col>
      <xdr:colOff>2847975</xdr:colOff>
      <xdr:row>6</xdr:row>
      <xdr:rowOff>885825</xdr:rowOff>
    </xdr:to>
    <xdr:pic>
      <xdr:nvPicPr>
        <xdr:cNvPr id="68511" name="図 7">
          <a:extLst>
            <a:ext uri="{FF2B5EF4-FFF2-40B4-BE49-F238E27FC236}">
              <a16:creationId xmlns:a16="http://schemas.microsoft.com/office/drawing/2014/main" id="{8AC460D4-A405-72A8-AC46-FE9990FE1CF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514600" y="5829300"/>
          <a:ext cx="6000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46</xdr:col>
      <xdr:colOff>1632585</xdr:colOff>
      <xdr:row>18</xdr:row>
      <xdr:rowOff>1</xdr:rowOff>
    </xdr:from>
    <xdr:to>
      <xdr:col>52</xdr:col>
      <xdr:colOff>401</xdr:colOff>
      <xdr:row>29</xdr:row>
      <xdr:rowOff>1926</xdr:rowOff>
    </xdr:to>
    <xdr:sp macro="" textlink="">
      <xdr:nvSpPr>
        <xdr:cNvPr id="3" name="正方形/長方形 2">
          <a:extLst>
            <a:ext uri="{FF2B5EF4-FFF2-40B4-BE49-F238E27FC236}">
              <a16:creationId xmlns:a16="http://schemas.microsoft.com/office/drawing/2014/main" id="{5886E54E-E0B2-F420-155E-FA8071CEF7BD}"/>
            </a:ext>
          </a:extLst>
        </xdr:cNvPr>
        <xdr:cNvSpPr/>
      </xdr:nvSpPr>
      <xdr:spPr>
        <a:xfrm>
          <a:off x="37271325" y="4103371"/>
          <a:ext cx="5033004" cy="246507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0" i="0">
              <a:solidFill>
                <a:schemeClr val="lt1"/>
              </a:solidFill>
              <a:effectLst/>
              <a:latin typeface="+mn-lt"/>
              <a:ea typeface="+mn-ea"/>
              <a:cs typeface="+mn-cs"/>
            </a:rPr>
            <a:t>■転送料</a:t>
          </a:r>
          <a:br>
            <a:rPr lang="ja-JP" altLang="en-US"/>
          </a:br>
          <a:r>
            <a:rPr lang="en-US" altLang="ja-JP" sz="1100" b="0" i="0">
              <a:solidFill>
                <a:schemeClr val="lt1"/>
              </a:solidFill>
              <a:effectLst/>
              <a:latin typeface="+mn-lt"/>
              <a:ea typeface="+mn-ea"/>
              <a:cs typeface="+mn-cs"/>
            </a:rPr>
            <a:t>(</a:t>
          </a:r>
          <a:r>
            <a:rPr lang="ja-JP" altLang="en-US" sz="1100" b="0" i="0">
              <a:solidFill>
                <a:schemeClr val="lt1"/>
              </a:solidFill>
              <a:effectLst/>
              <a:latin typeface="+mn-lt"/>
              <a:ea typeface="+mn-ea"/>
              <a:cs typeface="+mn-cs"/>
            </a:rPr>
            <a:t>広島県内</a:t>
          </a:r>
          <a:r>
            <a:rPr lang="en-US" altLang="ja-JP" sz="1100" b="0" i="0">
              <a:solidFill>
                <a:schemeClr val="lt1"/>
              </a:solidFill>
              <a:effectLst/>
              <a:latin typeface="+mn-lt"/>
              <a:ea typeface="+mn-ea"/>
              <a:cs typeface="+mn-cs"/>
            </a:rPr>
            <a:t>)</a:t>
          </a:r>
          <a:br>
            <a:rPr lang="ja-JP" altLang="en-US"/>
          </a:br>
          <a:r>
            <a:rPr lang="en-US" altLang="ja-JP" sz="1100" b="0" i="0">
              <a:solidFill>
                <a:schemeClr val="lt1"/>
              </a:solidFill>
              <a:effectLst/>
              <a:latin typeface="+mn-lt"/>
              <a:ea typeface="+mn-ea"/>
              <a:cs typeface="+mn-cs"/>
            </a:rPr>
            <a:t>B4</a:t>
          </a:r>
          <a:r>
            <a:rPr lang="ja-JP" altLang="en-US" sz="1100" b="0" i="0">
              <a:solidFill>
                <a:schemeClr val="lt1"/>
              </a:solidFill>
              <a:effectLst/>
              <a:latin typeface="+mn-lt"/>
              <a:ea typeface="+mn-ea"/>
              <a:cs typeface="+mn-cs"/>
            </a:rPr>
            <a:t>　</a:t>
          </a:r>
          <a:r>
            <a:rPr lang="en-US" altLang="ja-JP" sz="1100" b="0" i="0">
              <a:solidFill>
                <a:schemeClr val="lt1"/>
              </a:solidFill>
              <a:effectLst/>
              <a:latin typeface="+mn-lt"/>
              <a:ea typeface="+mn-ea"/>
              <a:cs typeface="+mn-cs"/>
            </a:rPr>
            <a:t>0.1</a:t>
          </a:r>
          <a:r>
            <a:rPr lang="ja-JP" altLang="en-US" sz="1100" b="0" i="0">
              <a:solidFill>
                <a:schemeClr val="lt1"/>
              </a:solidFill>
              <a:effectLst/>
              <a:latin typeface="+mn-lt"/>
              <a:ea typeface="+mn-ea"/>
              <a:cs typeface="+mn-cs"/>
            </a:rPr>
            <a:t>円、</a:t>
          </a:r>
          <a:r>
            <a:rPr lang="en-US" altLang="ja-JP" sz="1100" b="0" i="0">
              <a:solidFill>
                <a:schemeClr val="lt1"/>
              </a:solidFill>
              <a:effectLst/>
              <a:latin typeface="+mn-lt"/>
              <a:ea typeface="+mn-ea"/>
              <a:cs typeface="+mn-cs"/>
            </a:rPr>
            <a:t>B3</a:t>
          </a:r>
          <a:r>
            <a:rPr lang="ja-JP" altLang="en-US" sz="1100" b="0" i="0">
              <a:solidFill>
                <a:schemeClr val="lt1"/>
              </a:solidFill>
              <a:effectLst/>
              <a:latin typeface="+mn-lt"/>
              <a:ea typeface="+mn-ea"/>
              <a:cs typeface="+mn-cs"/>
            </a:rPr>
            <a:t>　</a:t>
          </a:r>
          <a:r>
            <a:rPr lang="en-US" altLang="ja-JP" sz="1100" b="0" i="0">
              <a:solidFill>
                <a:schemeClr val="lt1"/>
              </a:solidFill>
              <a:effectLst/>
              <a:latin typeface="+mn-lt"/>
              <a:ea typeface="+mn-ea"/>
              <a:cs typeface="+mn-cs"/>
            </a:rPr>
            <a:t>0.2</a:t>
          </a:r>
          <a:r>
            <a:rPr lang="ja-JP" altLang="en-US" sz="1100" b="0" i="0">
              <a:solidFill>
                <a:schemeClr val="lt1"/>
              </a:solidFill>
              <a:effectLst/>
              <a:latin typeface="+mn-lt"/>
              <a:ea typeface="+mn-ea"/>
              <a:cs typeface="+mn-cs"/>
            </a:rPr>
            <a:t>円、</a:t>
          </a:r>
          <a:r>
            <a:rPr lang="en-US" altLang="ja-JP" sz="1100" b="0" i="0">
              <a:solidFill>
                <a:schemeClr val="lt1"/>
              </a:solidFill>
              <a:effectLst/>
              <a:latin typeface="+mn-lt"/>
              <a:ea typeface="+mn-ea"/>
              <a:cs typeface="+mn-cs"/>
            </a:rPr>
            <a:t>B2</a:t>
          </a:r>
          <a:r>
            <a:rPr lang="ja-JP" altLang="en-US" sz="1100" b="0" i="0">
              <a:solidFill>
                <a:schemeClr val="lt1"/>
              </a:solidFill>
              <a:effectLst/>
              <a:latin typeface="+mn-lt"/>
              <a:ea typeface="+mn-ea"/>
              <a:cs typeface="+mn-cs"/>
            </a:rPr>
            <a:t>　</a:t>
          </a:r>
          <a:r>
            <a:rPr lang="en-US" altLang="ja-JP" sz="1100" b="0" i="0">
              <a:solidFill>
                <a:schemeClr val="lt1"/>
              </a:solidFill>
              <a:effectLst/>
              <a:latin typeface="+mn-lt"/>
              <a:ea typeface="+mn-ea"/>
              <a:cs typeface="+mn-cs"/>
            </a:rPr>
            <a:t>0.4</a:t>
          </a:r>
          <a:r>
            <a:rPr lang="ja-JP" altLang="en-US" sz="1100" b="0" i="0">
              <a:solidFill>
                <a:schemeClr val="lt1"/>
              </a:solidFill>
              <a:effectLst/>
              <a:latin typeface="+mn-lt"/>
              <a:ea typeface="+mn-ea"/>
              <a:cs typeface="+mn-cs"/>
            </a:rPr>
            <a:t>円、</a:t>
          </a:r>
          <a:r>
            <a:rPr lang="en-US" altLang="ja-JP" sz="1100" b="0" i="0">
              <a:solidFill>
                <a:schemeClr val="lt1"/>
              </a:solidFill>
              <a:effectLst/>
              <a:latin typeface="+mn-lt"/>
              <a:ea typeface="+mn-ea"/>
              <a:cs typeface="+mn-cs"/>
            </a:rPr>
            <a:t>B1</a:t>
          </a:r>
          <a:r>
            <a:rPr lang="ja-JP" altLang="en-US" sz="1100" b="0" i="0">
              <a:solidFill>
                <a:schemeClr val="lt1"/>
              </a:solidFill>
              <a:effectLst/>
              <a:latin typeface="+mn-lt"/>
              <a:ea typeface="+mn-ea"/>
              <a:cs typeface="+mn-cs"/>
            </a:rPr>
            <a:t>　</a:t>
          </a:r>
          <a:r>
            <a:rPr lang="en-US" altLang="ja-JP" sz="1100" b="0" i="0">
              <a:solidFill>
                <a:schemeClr val="lt1"/>
              </a:solidFill>
              <a:effectLst/>
              <a:latin typeface="+mn-lt"/>
              <a:ea typeface="+mn-ea"/>
              <a:cs typeface="+mn-cs"/>
            </a:rPr>
            <a:t>0.8</a:t>
          </a:r>
          <a:r>
            <a:rPr lang="ja-JP" altLang="en-US" sz="1100" b="0" i="0">
              <a:solidFill>
                <a:schemeClr val="lt1"/>
              </a:solidFill>
              <a:effectLst/>
              <a:latin typeface="+mn-lt"/>
              <a:ea typeface="+mn-ea"/>
              <a:cs typeface="+mn-cs"/>
            </a:rPr>
            <a:t>円</a:t>
          </a:r>
          <a:br>
            <a:rPr lang="ja-JP" altLang="en-US"/>
          </a:br>
          <a:r>
            <a:rPr lang="en-US" altLang="ja-JP" sz="1100" b="0" i="0">
              <a:solidFill>
                <a:schemeClr val="lt1"/>
              </a:solidFill>
              <a:effectLst/>
              <a:latin typeface="+mn-lt"/>
              <a:ea typeface="+mn-ea"/>
              <a:cs typeface="+mn-cs"/>
            </a:rPr>
            <a:t>(</a:t>
          </a:r>
          <a:r>
            <a:rPr lang="ja-JP" altLang="en-US" sz="1100" b="0" i="0">
              <a:solidFill>
                <a:schemeClr val="lt1"/>
              </a:solidFill>
              <a:effectLst/>
              <a:latin typeface="+mn-lt"/>
              <a:ea typeface="+mn-ea"/>
              <a:cs typeface="+mn-cs"/>
            </a:rPr>
            <a:t>広島～岩国</a:t>
          </a:r>
          <a:r>
            <a:rPr lang="en-US" altLang="ja-JP" sz="1100" b="0" i="0">
              <a:solidFill>
                <a:schemeClr val="lt1"/>
              </a:solidFill>
              <a:effectLst/>
              <a:latin typeface="+mn-lt"/>
              <a:ea typeface="+mn-ea"/>
              <a:cs typeface="+mn-cs"/>
            </a:rPr>
            <a:t>)</a:t>
          </a:r>
          <a:br>
            <a:rPr lang="ja-JP" altLang="en-US"/>
          </a:br>
          <a:r>
            <a:rPr lang="en-US" altLang="ja-JP" sz="1100" b="0" i="0">
              <a:solidFill>
                <a:schemeClr val="lt1"/>
              </a:solidFill>
              <a:effectLst/>
              <a:latin typeface="+mn-lt"/>
              <a:ea typeface="+mn-ea"/>
              <a:cs typeface="+mn-cs"/>
            </a:rPr>
            <a:t>B4</a:t>
          </a:r>
          <a:r>
            <a:rPr lang="ja-JP" altLang="en-US" sz="1100" b="0" i="0">
              <a:solidFill>
                <a:schemeClr val="lt1"/>
              </a:solidFill>
              <a:effectLst/>
              <a:latin typeface="+mn-lt"/>
              <a:ea typeface="+mn-ea"/>
              <a:cs typeface="+mn-cs"/>
            </a:rPr>
            <a:t>　</a:t>
          </a:r>
          <a:r>
            <a:rPr lang="en-US" altLang="ja-JP" sz="1100" b="0" i="0">
              <a:solidFill>
                <a:schemeClr val="lt1"/>
              </a:solidFill>
              <a:effectLst/>
              <a:latin typeface="+mn-lt"/>
              <a:ea typeface="+mn-ea"/>
              <a:cs typeface="+mn-cs"/>
            </a:rPr>
            <a:t>0.15</a:t>
          </a:r>
          <a:r>
            <a:rPr lang="ja-JP" altLang="en-US" sz="1100" b="0" i="0">
              <a:solidFill>
                <a:schemeClr val="lt1"/>
              </a:solidFill>
              <a:effectLst/>
              <a:latin typeface="+mn-lt"/>
              <a:ea typeface="+mn-ea"/>
              <a:cs typeface="+mn-cs"/>
            </a:rPr>
            <a:t>円、</a:t>
          </a:r>
          <a:r>
            <a:rPr lang="en-US" altLang="ja-JP" sz="1100" b="0" i="0">
              <a:solidFill>
                <a:schemeClr val="lt1"/>
              </a:solidFill>
              <a:effectLst/>
              <a:latin typeface="+mn-lt"/>
              <a:ea typeface="+mn-ea"/>
              <a:cs typeface="+mn-cs"/>
            </a:rPr>
            <a:t>B3</a:t>
          </a:r>
          <a:r>
            <a:rPr lang="ja-JP" altLang="en-US" sz="1100" b="0" i="0">
              <a:solidFill>
                <a:schemeClr val="lt1"/>
              </a:solidFill>
              <a:effectLst/>
              <a:latin typeface="+mn-lt"/>
              <a:ea typeface="+mn-ea"/>
              <a:cs typeface="+mn-cs"/>
            </a:rPr>
            <a:t>　</a:t>
          </a:r>
          <a:r>
            <a:rPr lang="en-US" altLang="ja-JP" sz="1100" b="0" i="0">
              <a:solidFill>
                <a:schemeClr val="lt1"/>
              </a:solidFill>
              <a:effectLst/>
              <a:latin typeface="+mn-lt"/>
              <a:ea typeface="+mn-ea"/>
              <a:cs typeface="+mn-cs"/>
            </a:rPr>
            <a:t>0.3</a:t>
          </a:r>
          <a:r>
            <a:rPr lang="ja-JP" altLang="en-US" sz="1100" b="0" i="0">
              <a:solidFill>
                <a:schemeClr val="lt1"/>
              </a:solidFill>
              <a:effectLst/>
              <a:latin typeface="+mn-lt"/>
              <a:ea typeface="+mn-ea"/>
              <a:cs typeface="+mn-cs"/>
            </a:rPr>
            <a:t>円、</a:t>
          </a:r>
          <a:r>
            <a:rPr lang="en-US" altLang="ja-JP" sz="1100" b="0" i="0">
              <a:solidFill>
                <a:schemeClr val="lt1"/>
              </a:solidFill>
              <a:effectLst/>
              <a:latin typeface="+mn-lt"/>
              <a:ea typeface="+mn-ea"/>
              <a:cs typeface="+mn-cs"/>
            </a:rPr>
            <a:t>B2</a:t>
          </a:r>
          <a:r>
            <a:rPr lang="ja-JP" altLang="en-US" sz="1100" b="0" i="0">
              <a:solidFill>
                <a:schemeClr val="lt1"/>
              </a:solidFill>
              <a:effectLst/>
              <a:latin typeface="+mn-lt"/>
              <a:ea typeface="+mn-ea"/>
              <a:cs typeface="+mn-cs"/>
            </a:rPr>
            <a:t>　</a:t>
          </a:r>
          <a:r>
            <a:rPr lang="en-US" altLang="ja-JP" sz="1100" b="0" i="0">
              <a:solidFill>
                <a:schemeClr val="lt1"/>
              </a:solidFill>
              <a:effectLst/>
              <a:latin typeface="+mn-lt"/>
              <a:ea typeface="+mn-ea"/>
              <a:cs typeface="+mn-cs"/>
            </a:rPr>
            <a:t>0.6</a:t>
          </a:r>
          <a:r>
            <a:rPr lang="ja-JP" altLang="en-US" sz="1100" b="0" i="0">
              <a:solidFill>
                <a:schemeClr val="lt1"/>
              </a:solidFill>
              <a:effectLst/>
              <a:latin typeface="+mn-lt"/>
              <a:ea typeface="+mn-ea"/>
              <a:cs typeface="+mn-cs"/>
            </a:rPr>
            <a:t>円、</a:t>
          </a:r>
          <a:r>
            <a:rPr lang="en-US" altLang="ja-JP" sz="1100" b="0" i="0">
              <a:solidFill>
                <a:schemeClr val="lt1"/>
              </a:solidFill>
              <a:effectLst/>
              <a:latin typeface="+mn-lt"/>
              <a:ea typeface="+mn-ea"/>
              <a:cs typeface="+mn-cs"/>
            </a:rPr>
            <a:t>B1</a:t>
          </a:r>
          <a:r>
            <a:rPr lang="ja-JP" altLang="en-US" sz="1100" b="0" i="0">
              <a:solidFill>
                <a:schemeClr val="lt1"/>
              </a:solidFill>
              <a:effectLst/>
              <a:latin typeface="+mn-lt"/>
              <a:ea typeface="+mn-ea"/>
              <a:cs typeface="+mn-cs"/>
            </a:rPr>
            <a:t>　</a:t>
          </a:r>
          <a:r>
            <a:rPr lang="en-US" altLang="ja-JP" sz="1100" b="0" i="0">
              <a:solidFill>
                <a:schemeClr val="lt1"/>
              </a:solidFill>
              <a:effectLst/>
              <a:latin typeface="+mn-lt"/>
              <a:ea typeface="+mn-ea"/>
              <a:cs typeface="+mn-cs"/>
            </a:rPr>
            <a:t>1.2</a:t>
          </a:r>
          <a:r>
            <a:rPr lang="ja-JP" altLang="en-US" sz="1100" b="0" i="0">
              <a:solidFill>
                <a:schemeClr val="lt1"/>
              </a:solidFill>
              <a:effectLst/>
              <a:latin typeface="+mn-lt"/>
              <a:ea typeface="+mn-ea"/>
              <a:cs typeface="+mn-cs"/>
            </a:rPr>
            <a:t>円</a:t>
          </a:r>
          <a:br>
            <a:rPr lang="ja-JP" altLang="en-US"/>
          </a:br>
          <a:br>
            <a:rPr lang="ja-JP" altLang="en-US"/>
          </a:br>
          <a:r>
            <a:rPr lang="ja-JP" altLang="en-US" sz="1100" b="0" i="0">
              <a:solidFill>
                <a:schemeClr val="lt1"/>
              </a:solidFill>
              <a:effectLst/>
              <a:latin typeface="+mn-lt"/>
              <a:ea typeface="+mn-ea"/>
              <a:cs typeface="+mn-cs"/>
            </a:rPr>
            <a:t>■上下・甲奴</a:t>
          </a:r>
          <a:br>
            <a:rPr lang="ja-JP" altLang="en-US"/>
          </a:br>
          <a:r>
            <a:rPr lang="ja-JP" altLang="en-US" sz="1100" b="0" i="0">
              <a:solidFill>
                <a:schemeClr val="lt1"/>
              </a:solidFill>
              <a:effectLst/>
              <a:latin typeface="+mn-lt"/>
              <a:ea typeface="+mn-ea"/>
              <a:cs typeface="+mn-cs"/>
            </a:rPr>
            <a:t>郡部扱い　</a:t>
          </a:r>
          <a:r>
            <a:rPr lang="en-US" altLang="ja-JP" sz="1100" b="0" i="0">
              <a:solidFill>
                <a:schemeClr val="lt1"/>
              </a:solidFill>
              <a:effectLst/>
              <a:latin typeface="+mn-lt"/>
              <a:ea typeface="+mn-ea"/>
              <a:cs typeface="+mn-cs"/>
            </a:rPr>
            <a:t>0.3</a:t>
          </a:r>
          <a:r>
            <a:rPr lang="ja-JP" altLang="en-US" sz="1100" b="0" i="0">
              <a:solidFill>
                <a:schemeClr val="lt1"/>
              </a:solidFill>
              <a:effectLst/>
              <a:latin typeface="+mn-lt"/>
              <a:ea typeface="+mn-ea"/>
              <a:cs typeface="+mn-cs"/>
            </a:rPr>
            <a:t>円</a:t>
          </a:r>
          <a:br>
            <a:rPr lang="ja-JP" altLang="en-US"/>
          </a:br>
          <a:r>
            <a:rPr lang="ja-JP" altLang="en-US" sz="1100" b="0" i="0">
              <a:solidFill>
                <a:schemeClr val="lt1"/>
              </a:solidFill>
              <a:effectLst/>
              <a:latin typeface="+mn-lt"/>
              <a:ea typeface="+mn-ea"/>
              <a:cs typeface="+mn-cs"/>
            </a:rPr>
            <a:t>福山・三次納品　現地送料は郡部扱い</a:t>
          </a:r>
          <a:r>
            <a:rPr lang="en-US" altLang="ja-JP" sz="1100" b="0" i="0">
              <a:solidFill>
                <a:schemeClr val="lt1"/>
              </a:solidFill>
              <a:effectLst/>
              <a:latin typeface="+mn-lt"/>
              <a:ea typeface="+mn-ea"/>
              <a:cs typeface="+mn-cs"/>
            </a:rPr>
            <a:t>0.3</a:t>
          </a:r>
          <a:r>
            <a:rPr lang="ja-JP" altLang="en-US" sz="1100" b="0" i="0">
              <a:solidFill>
                <a:schemeClr val="lt1"/>
              </a:solidFill>
              <a:effectLst/>
              <a:latin typeface="+mn-lt"/>
              <a:ea typeface="+mn-ea"/>
              <a:cs typeface="+mn-cs"/>
            </a:rPr>
            <a:t>円</a:t>
          </a:r>
          <a:r>
            <a:rPr lang="en-US" altLang="ja-JP" sz="1100" b="0" i="0">
              <a:solidFill>
                <a:schemeClr val="lt1"/>
              </a:solidFill>
              <a:effectLst/>
              <a:latin typeface="+mn-lt"/>
              <a:ea typeface="+mn-ea"/>
              <a:cs typeface="+mn-cs"/>
            </a:rPr>
            <a:t>(</a:t>
          </a:r>
          <a:r>
            <a:rPr lang="ja-JP" altLang="en-US" sz="1100" b="0" i="0">
              <a:solidFill>
                <a:schemeClr val="lt1"/>
              </a:solidFill>
              <a:effectLst/>
              <a:latin typeface="+mn-lt"/>
              <a:ea typeface="+mn-ea"/>
              <a:cs typeface="+mn-cs"/>
            </a:rPr>
            <a:t>サイズ関係なし</a:t>
          </a:r>
          <a:r>
            <a:rPr lang="en-US" altLang="ja-JP" sz="1100" b="0" i="0">
              <a:solidFill>
                <a:schemeClr val="lt1"/>
              </a:solidFill>
              <a:effectLst/>
              <a:latin typeface="+mn-lt"/>
              <a:ea typeface="+mn-ea"/>
              <a:cs typeface="+mn-cs"/>
            </a:rPr>
            <a:t>)</a:t>
          </a: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24</xdr:row>
      <xdr:rowOff>1905</xdr:rowOff>
    </xdr:from>
    <xdr:to>
      <xdr:col>14</xdr:col>
      <xdr:colOff>341</xdr:colOff>
      <xdr:row>25</xdr:row>
      <xdr:rowOff>169871</xdr:rowOff>
    </xdr:to>
    <xdr:sp macro="" textlink="">
      <xdr:nvSpPr>
        <xdr:cNvPr id="2" name="テキスト ボックス 1">
          <a:extLst>
            <a:ext uri="{FF2B5EF4-FFF2-40B4-BE49-F238E27FC236}">
              <a16:creationId xmlns:a16="http://schemas.microsoft.com/office/drawing/2014/main" id="{018B0F0D-B1E0-47DA-884D-0BE8DDB94626}"/>
            </a:ext>
          </a:extLst>
        </xdr:cNvPr>
        <xdr:cNvSpPr txBox="1"/>
      </xdr:nvSpPr>
      <xdr:spPr>
        <a:xfrm>
          <a:off x="6305550" y="4551045"/>
          <a:ext cx="1791041" cy="281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11</xdr:col>
      <xdr:colOff>0</xdr:colOff>
      <xdr:row>24</xdr:row>
      <xdr:rowOff>1905</xdr:rowOff>
    </xdr:from>
    <xdr:to>
      <xdr:col>14</xdr:col>
      <xdr:colOff>341</xdr:colOff>
      <xdr:row>25</xdr:row>
      <xdr:rowOff>169871</xdr:rowOff>
    </xdr:to>
    <xdr:sp macro="" textlink="">
      <xdr:nvSpPr>
        <xdr:cNvPr id="3" name="テキスト ボックス 1">
          <a:extLst>
            <a:ext uri="{FF2B5EF4-FFF2-40B4-BE49-F238E27FC236}">
              <a16:creationId xmlns:a16="http://schemas.microsoft.com/office/drawing/2014/main" id="{5EC56EFF-53F7-04B1-9B7A-CD68465143BA}"/>
            </a:ext>
          </a:extLst>
        </xdr:cNvPr>
        <xdr:cNvSpPr txBox="1"/>
      </xdr:nvSpPr>
      <xdr:spPr>
        <a:xfrm>
          <a:off x="6305550" y="4551045"/>
          <a:ext cx="1791041" cy="281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0</xdr:colOff>
      <xdr:row>19</xdr:row>
      <xdr:rowOff>0</xdr:rowOff>
    </xdr:from>
    <xdr:to>
      <xdr:col>22</xdr:col>
      <xdr:colOff>1930</xdr:colOff>
      <xdr:row>21</xdr:row>
      <xdr:rowOff>681</xdr:rowOff>
    </xdr:to>
    <xdr:sp macro="" textlink="">
      <xdr:nvSpPr>
        <xdr:cNvPr id="4" name="テキスト ボックス 3">
          <a:extLst>
            <a:ext uri="{FF2B5EF4-FFF2-40B4-BE49-F238E27FC236}">
              <a16:creationId xmlns:a16="http://schemas.microsoft.com/office/drawing/2014/main" id="{912C8C70-3453-CC83-428E-87CCD392C1F5}"/>
            </a:ext>
          </a:extLst>
        </xdr:cNvPr>
        <xdr:cNvSpPr txBox="1"/>
      </xdr:nvSpPr>
      <xdr:spPr>
        <a:xfrm>
          <a:off x="12230100" y="4011930"/>
          <a:ext cx="411606" cy="361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22</xdr:col>
      <xdr:colOff>0</xdr:colOff>
      <xdr:row>18</xdr:row>
      <xdr:rowOff>1270</xdr:rowOff>
    </xdr:from>
    <xdr:to>
      <xdr:col>22</xdr:col>
      <xdr:colOff>0</xdr:colOff>
      <xdr:row>18</xdr:row>
      <xdr:rowOff>1270</xdr:rowOff>
    </xdr:to>
    <xdr:sp macro="" textlink="">
      <xdr:nvSpPr>
        <xdr:cNvPr id="5" name="テキスト ボックス 4">
          <a:extLst>
            <a:ext uri="{FF2B5EF4-FFF2-40B4-BE49-F238E27FC236}">
              <a16:creationId xmlns:a16="http://schemas.microsoft.com/office/drawing/2014/main" id="{ACD5B70D-29CB-BD2E-6379-4C489537BC3C}"/>
            </a:ext>
          </a:extLst>
        </xdr:cNvPr>
        <xdr:cNvSpPr txBox="1"/>
      </xdr:nvSpPr>
      <xdr:spPr>
        <a:xfrm>
          <a:off x="12915900" y="3369945"/>
          <a:ext cx="0" cy="2609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23</xdr:col>
      <xdr:colOff>0</xdr:colOff>
      <xdr:row>20</xdr:row>
      <xdr:rowOff>0</xdr:rowOff>
    </xdr:from>
    <xdr:to>
      <xdr:col>24</xdr:col>
      <xdr:colOff>341200</xdr:colOff>
      <xdr:row>22</xdr:row>
      <xdr:rowOff>2606</xdr:rowOff>
    </xdr:to>
    <xdr:sp macro="" textlink="">
      <xdr:nvSpPr>
        <xdr:cNvPr id="8" name="テキスト ボックス 12">
          <a:extLst>
            <a:ext uri="{FF2B5EF4-FFF2-40B4-BE49-F238E27FC236}">
              <a16:creationId xmlns:a16="http://schemas.microsoft.com/office/drawing/2014/main" id="{90DDBDB2-4566-528E-81E3-601FA4C1D094}"/>
            </a:ext>
          </a:extLst>
        </xdr:cNvPr>
        <xdr:cNvSpPr txBox="1"/>
      </xdr:nvSpPr>
      <xdr:spPr>
        <a:xfrm>
          <a:off x="13601700" y="4314825"/>
          <a:ext cx="213236" cy="3455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22</xdr:col>
      <xdr:colOff>0</xdr:colOff>
      <xdr:row>15</xdr:row>
      <xdr:rowOff>0</xdr:rowOff>
    </xdr:from>
    <xdr:to>
      <xdr:col>23</xdr:col>
      <xdr:colOff>3473</xdr:colOff>
      <xdr:row>17</xdr:row>
      <xdr:rowOff>341</xdr:rowOff>
    </xdr:to>
    <xdr:sp macro="" textlink="">
      <xdr:nvSpPr>
        <xdr:cNvPr id="9" name="テキスト ボックス 15">
          <a:extLst>
            <a:ext uri="{FF2B5EF4-FFF2-40B4-BE49-F238E27FC236}">
              <a16:creationId xmlns:a16="http://schemas.microsoft.com/office/drawing/2014/main" id="{1FC96523-348F-FFF9-58E5-509EF6BCDA15}"/>
            </a:ext>
          </a:extLst>
        </xdr:cNvPr>
        <xdr:cNvSpPr txBox="1"/>
      </xdr:nvSpPr>
      <xdr:spPr>
        <a:xfrm>
          <a:off x="12915900" y="2943225"/>
          <a:ext cx="32214" cy="3432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203201</xdr:colOff>
      <xdr:row>7</xdr:row>
      <xdr:rowOff>1905</xdr:rowOff>
    </xdr:from>
    <xdr:to>
      <xdr:col>7</xdr:col>
      <xdr:colOff>1568</xdr:colOff>
      <xdr:row>11</xdr:row>
      <xdr:rowOff>1287</xdr:rowOff>
    </xdr:to>
    <xdr:sp macro="" textlink="">
      <xdr:nvSpPr>
        <xdr:cNvPr id="5" name="テキスト ボックス 24">
          <a:extLst>
            <a:ext uri="{FF2B5EF4-FFF2-40B4-BE49-F238E27FC236}">
              <a16:creationId xmlns:a16="http://schemas.microsoft.com/office/drawing/2014/main" id="{AA092A24-ECBB-52E5-723F-B0A998467B89}"/>
            </a:ext>
          </a:extLst>
        </xdr:cNvPr>
        <xdr:cNvSpPr txBox="1"/>
      </xdr:nvSpPr>
      <xdr:spPr>
        <a:xfrm>
          <a:off x="1915796" y="1361440"/>
          <a:ext cx="1658299" cy="74247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900">
              <a:solidFill>
                <a:sysClr val="windowText" lastClr="000000"/>
              </a:solidFill>
            </a:rPr>
            <a:t>休日は福永販売所</a:t>
          </a:r>
          <a:r>
            <a:rPr kumimoji="1" lang="en-US" altLang="ja-JP" sz="900">
              <a:solidFill>
                <a:sysClr val="windowText" lastClr="000000"/>
              </a:solidFill>
            </a:rPr>
            <a:t>30</a:t>
          </a:r>
          <a:r>
            <a:rPr kumimoji="1" lang="ja-JP" altLang="en-US" sz="900">
              <a:solidFill>
                <a:sysClr val="windowText" lastClr="000000"/>
              </a:solidFill>
            </a:rPr>
            <a:t>部増の</a:t>
          </a:r>
          <a:r>
            <a:rPr kumimoji="1" lang="en-US" altLang="ja-JP" sz="900">
              <a:solidFill>
                <a:sysClr val="windowText" lastClr="000000"/>
              </a:solidFill>
            </a:rPr>
            <a:t>360</a:t>
          </a:r>
          <a:r>
            <a:rPr kumimoji="1" lang="ja-JP" altLang="en-US" sz="900">
              <a:solidFill>
                <a:sysClr val="windowText" lastClr="000000"/>
              </a:solidFill>
            </a:rPr>
            <a:t>部、油木販売所は</a:t>
          </a:r>
          <a:r>
            <a:rPr kumimoji="1" lang="en-US" altLang="ja-JP" sz="900">
              <a:solidFill>
                <a:sysClr val="windowText" lastClr="000000"/>
              </a:solidFill>
            </a:rPr>
            <a:t>110</a:t>
          </a:r>
        </a:p>
        <a:p>
          <a:pPr>
            <a:lnSpc>
              <a:spcPts val="1000"/>
            </a:lnSpc>
          </a:pPr>
          <a:r>
            <a:rPr kumimoji="1" lang="ja-JP" altLang="en-US" sz="900">
              <a:solidFill>
                <a:sysClr val="windowText" lastClr="000000"/>
              </a:solidFill>
            </a:rPr>
            <a:t>部増の</a:t>
          </a:r>
          <a:r>
            <a:rPr kumimoji="1" lang="en-US" altLang="ja-JP" sz="900">
              <a:solidFill>
                <a:sysClr val="windowText" lastClr="000000"/>
              </a:solidFill>
            </a:rPr>
            <a:t>770</a:t>
          </a:r>
          <a:r>
            <a:rPr kumimoji="1" lang="ja-JP" altLang="en-US" sz="900">
              <a:solidFill>
                <a:sysClr val="windowText" lastClr="000000"/>
              </a:solidFill>
            </a:rPr>
            <a:t>部となります</a:t>
          </a:r>
        </a:p>
        <a:p>
          <a:pPr>
            <a:lnSpc>
              <a:spcPts val="8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yamasaki@cscpost.com"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0DF3C-AFE7-4061-855D-8BDB946BDD94}">
  <sheetPr codeName="Sheet1">
    <tabColor rgb="FFFF0000"/>
  </sheetPr>
  <dimension ref="A1:AL96"/>
  <sheetViews>
    <sheetView zoomScale="120" zoomScaleNormal="120" workbookViewId="0">
      <pane xSplit="3" ySplit="3" topLeftCell="D40" activePane="bottomRight" state="frozen"/>
      <selection pane="topRight"/>
      <selection pane="bottomLeft"/>
      <selection pane="bottomRight" sqref="A1:IV65536"/>
    </sheetView>
  </sheetViews>
  <sheetFormatPr defaultRowHeight="11.25"/>
  <cols>
    <col min="1" max="1" width="17.125" style="301" customWidth="1"/>
    <col min="2" max="2" width="9.625" style="302" customWidth="1"/>
    <col min="3" max="4" width="9.125" style="301" customWidth="1"/>
    <col min="5" max="7" width="7.875" style="301" customWidth="1"/>
    <col min="8" max="8" width="6.875" style="301" customWidth="1"/>
    <col min="9" max="9" width="5.875" style="301" customWidth="1"/>
    <col min="10" max="11" width="6.875" style="301" customWidth="1"/>
    <col min="12" max="12" width="5.125" style="301" customWidth="1"/>
    <col min="13" max="15" width="8.125" style="301" customWidth="1"/>
    <col min="16" max="19" width="8" style="301" customWidth="1"/>
    <col min="20" max="24" width="7.625" style="301" customWidth="1"/>
    <col min="25" max="25" width="8.375" style="301" bestFit="1" customWidth="1"/>
    <col min="26" max="28" width="8.5" style="301" bestFit="1" customWidth="1"/>
    <col min="29" max="29" width="7.625" style="301" bestFit="1" customWidth="1"/>
    <col min="30" max="30" width="7.875" style="301" bestFit="1" customWidth="1"/>
    <col min="31" max="33" width="7" style="301" customWidth="1"/>
    <col min="34" max="35" width="7.875" style="301" bestFit="1" customWidth="1"/>
    <col min="36" max="37" width="7.375" style="301" bestFit="1" customWidth="1"/>
    <col min="38" max="16384" width="9" style="301"/>
  </cols>
  <sheetData>
    <row r="1" spans="1:38" ht="15.75" customHeight="1">
      <c r="A1" s="301" t="s">
        <v>0</v>
      </c>
      <c r="E1" s="301" t="s">
        <v>1</v>
      </c>
      <c r="F1" s="301" t="s">
        <v>2</v>
      </c>
      <c r="G1" s="301" t="s">
        <v>3</v>
      </c>
      <c r="H1" s="301" t="s">
        <v>4</v>
      </c>
      <c r="I1" s="301" t="s">
        <v>5</v>
      </c>
      <c r="J1" s="301" t="s">
        <v>6</v>
      </c>
      <c r="AD1" s="301" t="s">
        <v>7</v>
      </c>
    </row>
    <row r="2" spans="1:38">
      <c r="B2" s="303"/>
      <c r="C2" s="304"/>
      <c r="D2" s="305"/>
      <c r="E2" s="306" t="s">
        <v>8</v>
      </c>
      <c r="F2" s="307"/>
      <c r="G2" s="308"/>
      <c r="H2" s="308"/>
      <c r="I2" s="308"/>
      <c r="J2" s="308"/>
      <c r="K2" s="308"/>
      <c r="L2" s="308"/>
      <c r="M2" s="308"/>
      <c r="N2" s="306" t="s">
        <v>9</v>
      </c>
      <c r="O2" s="309"/>
      <c r="P2" s="310"/>
      <c r="Q2" s="307" t="s">
        <v>10</v>
      </c>
      <c r="R2" s="308"/>
      <c r="S2" s="308"/>
      <c r="T2" s="311"/>
      <c r="U2" s="312" t="s">
        <v>11</v>
      </c>
      <c r="V2" s="313"/>
      <c r="W2" s="313"/>
      <c r="X2" s="313"/>
      <c r="Y2" s="310"/>
      <c r="Z2" s="312" t="s">
        <v>12</v>
      </c>
      <c r="AA2" s="313"/>
      <c r="AB2" s="313"/>
      <c r="AC2" s="313"/>
      <c r="AD2" s="310"/>
      <c r="AE2" s="312" t="s">
        <v>13</v>
      </c>
      <c r="AF2" s="313"/>
      <c r="AG2" s="313"/>
      <c r="AH2" s="310"/>
      <c r="AI2" s="312" t="s">
        <v>14</v>
      </c>
      <c r="AJ2" s="313"/>
      <c r="AK2" s="313"/>
      <c r="AL2" s="310"/>
    </row>
    <row r="3" spans="1:38" s="324" customFormat="1" ht="28.5" customHeight="1">
      <c r="A3" s="314" t="s">
        <v>15</v>
      </c>
      <c r="B3" s="315" t="s">
        <v>16</v>
      </c>
      <c r="C3" s="316" t="s">
        <v>17</v>
      </c>
      <c r="D3" s="314" t="s">
        <v>18</v>
      </c>
      <c r="E3" s="317" t="s">
        <v>19</v>
      </c>
      <c r="F3" s="318" t="s">
        <v>20</v>
      </c>
      <c r="G3" s="319" t="s">
        <v>21</v>
      </c>
      <c r="H3" s="319" t="s">
        <v>22</v>
      </c>
      <c r="I3" s="319" t="s">
        <v>23</v>
      </c>
      <c r="J3" s="319" t="s">
        <v>24</v>
      </c>
      <c r="K3" s="319" t="s">
        <v>25</v>
      </c>
      <c r="L3" s="319" t="s">
        <v>26</v>
      </c>
      <c r="M3" s="319" t="s">
        <v>27</v>
      </c>
      <c r="N3" s="320" t="s">
        <v>28</v>
      </c>
      <c r="O3" s="321" t="s">
        <v>29</v>
      </c>
      <c r="P3" s="322" t="s">
        <v>30</v>
      </c>
      <c r="Q3" s="317" t="s">
        <v>31</v>
      </c>
      <c r="R3" s="319" t="s">
        <v>32</v>
      </c>
      <c r="S3" s="319" t="s">
        <v>33</v>
      </c>
      <c r="T3" s="322" t="s">
        <v>34</v>
      </c>
      <c r="U3" s="317" t="s">
        <v>35</v>
      </c>
      <c r="V3" s="319" t="s">
        <v>36</v>
      </c>
      <c r="W3" s="323" t="s">
        <v>37</v>
      </c>
      <c r="X3" s="323" t="s">
        <v>38</v>
      </c>
      <c r="Y3" s="322" t="s">
        <v>39</v>
      </c>
      <c r="Z3" s="317" t="s">
        <v>40</v>
      </c>
      <c r="AA3" s="319" t="s">
        <v>41</v>
      </c>
      <c r="AB3" s="319" t="s">
        <v>42</v>
      </c>
      <c r="AC3" s="319" t="s">
        <v>43</v>
      </c>
      <c r="AD3" s="322" t="s">
        <v>44</v>
      </c>
      <c r="AE3" s="319" t="s">
        <v>41</v>
      </c>
      <c r="AF3" s="319" t="s">
        <v>42</v>
      </c>
      <c r="AG3" s="319" t="s">
        <v>43</v>
      </c>
      <c r="AH3" s="322" t="s">
        <v>44</v>
      </c>
      <c r="AI3" s="319" t="s">
        <v>41</v>
      </c>
      <c r="AJ3" s="319" t="s">
        <v>42</v>
      </c>
      <c r="AK3" s="319" t="s">
        <v>43</v>
      </c>
      <c r="AL3" s="322" t="s">
        <v>44</v>
      </c>
    </row>
    <row r="4" spans="1:38">
      <c r="A4" s="325" t="s">
        <v>45</v>
      </c>
      <c r="B4" s="326">
        <f>SUM(D4:D14)</f>
        <v>0</v>
      </c>
      <c r="C4" s="327" t="s">
        <v>46</v>
      </c>
      <c r="D4" s="328">
        <f t="shared" ref="D4:D67" si="0">SUM(E4:M4)</f>
        <v>0</v>
      </c>
      <c r="E4" s="329">
        <f>SUM(中国朝刊!D8:D15)</f>
        <v>0</v>
      </c>
      <c r="F4" s="330"/>
      <c r="G4" s="331"/>
      <c r="H4" s="331"/>
      <c r="I4" s="331"/>
      <c r="J4" s="331"/>
      <c r="K4" s="331"/>
      <c r="L4" s="331"/>
      <c r="M4" s="331"/>
      <c r="N4" s="329">
        <f t="shared" ref="N4:N9" si="1">E4</f>
        <v>0</v>
      </c>
      <c r="O4" s="332"/>
      <c r="P4" s="333"/>
      <c r="Q4" s="329"/>
      <c r="R4" s="331">
        <f t="shared" ref="R4:R9" si="2">E4</f>
        <v>0</v>
      </c>
      <c r="S4" s="331"/>
      <c r="T4" s="333"/>
      <c r="U4" s="329">
        <f t="shared" ref="U4:U67" si="3">R4*0.05</f>
        <v>0</v>
      </c>
      <c r="V4" s="331">
        <f t="shared" ref="V4:V35" si="4">S4*0.3</f>
        <v>0</v>
      </c>
      <c r="W4" s="332">
        <f t="shared" ref="W4:W35" si="5">S4*0.3</f>
        <v>0</v>
      </c>
      <c r="X4" s="332">
        <f t="shared" ref="X4:X35" si="6">Q4*(0.1*(2000/$W$69))</f>
        <v>0</v>
      </c>
      <c r="Y4" s="333">
        <f t="shared" ref="Y4:Y35" si="7">Q4*(0.1*(2000/$X$69))</f>
        <v>0</v>
      </c>
      <c r="Z4" s="334" t="s">
        <v>47</v>
      </c>
      <c r="AA4" s="335" t="s">
        <v>47</v>
      </c>
      <c r="AB4" s="335" t="s">
        <v>47</v>
      </c>
      <c r="AC4" s="335" t="s">
        <v>47</v>
      </c>
      <c r="AD4" s="336" t="s">
        <v>47</v>
      </c>
      <c r="AE4" s="337">
        <f t="shared" ref="AE4:AH35" si="8">IF(AA4&lt;&gt;$Z4,SUM($U4,$V4,$X4),SUM($U4:$V4))</f>
        <v>0</v>
      </c>
      <c r="AF4" s="338">
        <f t="shared" si="8"/>
        <v>0</v>
      </c>
      <c r="AG4" s="338">
        <f t="shared" si="8"/>
        <v>0</v>
      </c>
      <c r="AH4" s="339">
        <f t="shared" si="8"/>
        <v>0</v>
      </c>
      <c r="AI4" s="337">
        <f t="shared" ref="AI4:AL31" si="9">IF(AA4&lt;&gt;$Z4,SUM($U4:$V4)+$Y4,SUM($U4:$V4))</f>
        <v>0</v>
      </c>
      <c r="AJ4" s="338">
        <f t="shared" si="9"/>
        <v>0</v>
      </c>
      <c r="AK4" s="338">
        <f t="shared" si="9"/>
        <v>0</v>
      </c>
      <c r="AL4" s="339">
        <f t="shared" si="9"/>
        <v>0</v>
      </c>
    </row>
    <row r="5" spans="1:38">
      <c r="A5" s="340"/>
      <c r="B5" s="341"/>
      <c r="C5" s="342" t="s">
        <v>48</v>
      </c>
      <c r="D5" s="343">
        <f t="shared" si="0"/>
        <v>0</v>
      </c>
      <c r="E5" s="344">
        <f>SUM(中国朝刊!D18:D29)</f>
        <v>0</v>
      </c>
      <c r="F5" s="345"/>
      <c r="G5" s="346"/>
      <c r="H5" s="346"/>
      <c r="I5" s="346"/>
      <c r="J5" s="346"/>
      <c r="K5" s="346"/>
      <c r="L5" s="346"/>
      <c r="M5" s="346"/>
      <c r="N5" s="344">
        <f t="shared" si="1"/>
        <v>0</v>
      </c>
      <c r="O5" s="347"/>
      <c r="P5" s="348"/>
      <c r="Q5" s="344"/>
      <c r="R5" s="346">
        <f t="shared" si="2"/>
        <v>0</v>
      </c>
      <c r="S5" s="346"/>
      <c r="T5" s="348"/>
      <c r="U5" s="349">
        <f t="shared" si="3"/>
        <v>0</v>
      </c>
      <c r="V5" s="350">
        <f t="shared" si="4"/>
        <v>0</v>
      </c>
      <c r="W5" s="350">
        <f t="shared" si="5"/>
        <v>0</v>
      </c>
      <c r="X5" s="351">
        <f t="shared" si="6"/>
        <v>0</v>
      </c>
      <c r="Y5" s="348">
        <f t="shared" si="7"/>
        <v>0</v>
      </c>
      <c r="Z5" s="352" t="s">
        <v>47</v>
      </c>
      <c r="AA5" s="353" t="s">
        <v>47</v>
      </c>
      <c r="AB5" s="353" t="s">
        <v>47</v>
      </c>
      <c r="AC5" s="353" t="s">
        <v>47</v>
      </c>
      <c r="AD5" s="354" t="s">
        <v>47</v>
      </c>
      <c r="AE5" s="355">
        <f t="shared" si="8"/>
        <v>0</v>
      </c>
      <c r="AF5" s="356">
        <f t="shared" si="8"/>
        <v>0</v>
      </c>
      <c r="AG5" s="356">
        <f t="shared" si="8"/>
        <v>0</v>
      </c>
      <c r="AH5" s="357">
        <f t="shared" si="8"/>
        <v>0</v>
      </c>
      <c r="AI5" s="355">
        <f t="shared" si="9"/>
        <v>0</v>
      </c>
      <c r="AJ5" s="356">
        <f t="shared" si="9"/>
        <v>0</v>
      </c>
      <c r="AK5" s="356">
        <f t="shared" si="9"/>
        <v>0</v>
      </c>
      <c r="AL5" s="357">
        <f t="shared" si="9"/>
        <v>0</v>
      </c>
    </row>
    <row r="6" spans="1:38">
      <c r="A6" s="340"/>
      <c r="B6" s="341"/>
      <c r="C6" s="342" t="s">
        <v>49</v>
      </c>
      <c r="D6" s="343">
        <f t="shared" si="0"/>
        <v>0</v>
      </c>
      <c r="E6" s="344">
        <f>SUM(中国朝刊!G8:G14)</f>
        <v>0</v>
      </c>
      <c r="F6" s="345"/>
      <c r="G6" s="346"/>
      <c r="H6" s="346"/>
      <c r="I6" s="346"/>
      <c r="J6" s="346"/>
      <c r="K6" s="346"/>
      <c r="L6" s="346"/>
      <c r="M6" s="346"/>
      <c r="N6" s="344">
        <f t="shared" si="1"/>
        <v>0</v>
      </c>
      <c r="O6" s="347"/>
      <c r="P6" s="348"/>
      <c r="Q6" s="344"/>
      <c r="R6" s="346">
        <f t="shared" si="2"/>
        <v>0</v>
      </c>
      <c r="S6" s="346"/>
      <c r="T6" s="348"/>
      <c r="U6" s="349">
        <f t="shared" si="3"/>
        <v>0</v>
      </c>
      <c r="V6" s="350">
        <f t="shared" si="4"/>
        <v>0</v>
      </c>
      <c r="W6" s="350">
        <f t="shared" si="5"/>
        <v>0</v>
      </c>
      <c r="X6" s="351">
        <f t="shared" si="6"/>
        <v>0</v>
      </c>
      <c r="Y6" s="348">
        <f t="shared" si="7"/>
        <v>0</v>
      </c>
      <c r="Z6" s="352" t="s">
        <v>47</v>
      </c>
      <c r="AA6" s="353" t="s">
        <v>47</v>
      </c>
      <c r="AB6" s="353" t="s">
        <v>47</v>
      </c>
      <c r="AC6" s="353" t="s">
        <v>47</v>
      </c>
      <c r="AD6" s="354" t="s">
        <v>47</v>
      </c>
      <c r="AE6" s="355">
        <f t="shared" si="8"/>
        <v>0</v>
      </c>
      <c r="AF6" s="356">
        <f t="shared" si="8"/>
        <v>0</v>
      </c>
      <c r="AG6" s="356">
        <f t="shared" si="8"/>
        <v>0</v>
      </c>
      <c r="AH6" s="357">
        <f t="shared" si="8"/>
        <v>0</v>
      </c>
      <c r="AI6" s="355">
        <f t="shared" si="9"/>
        <v>0</v>
      </c>
      <c r="AJ6" s="356">
        <f t="shared" si="9"/>
        <v>0</v>
      </c>
      <c r="AK6" s="356">
        <f t="shared" si="9"/>
        <v>0</v>
      </c>
      <c r="AL6" s="357">
        <f t="shared" si="9"/>
        <v>0</v>
      </c>
    </row>
    <row r="7" spans="1:38">
      <c r="A7" s="340"/>
      <c r="B7" s="341"/>
      <c r="C7" s="342" t="s">
        <v>50</v>
      </c>
      <c r="D7" s="343">
        <f t="shared" si="0"/>
        <v>0</v>
      </c>
      <c r="E7" s="344">
        <f>SUM(中国朝刊!J26:J30)</f>
        <v>0</v>
      </c>
      <c r="F7" s="345"/>
      <c r="G7" s="346"/>
      <c r="H7" s="346"/>
      <c r="I7" s="346"/>
      <c r="J7" s="346"/>
      <c r="K7" s="346"/>
      <c r="L7" s="346"/>
      <c r="M7" s="346"/>
      <c r="N7" s="344">
        <f t="shared" si="1"/>
        <v>0</v>
      </c>
      <c r="O7" s="347"/>
      <c r="P7" s="348"/>
      <c r="Q7" s="344"/>
      <c r="R7" s="346">
        <f t="shared" si="2"/>
        <v>0</v>
      </c>
      <c r="S7" s="346"/>
      <c r="T7" s="348"/>
      <c r="U7" s="349">
        <f t="shared" si="3"/>
        <v>0</v>
      </c>
      <c r="V7" s="350">
        <f t="shared" si="4"/>
        <v>0</v>
      </c>
      <c r="W7" s="350">
        <f t="shared" si="5"/>
        <v>0</v>
      </c>
      <c r="X7" s="351">
        <f t="shared" si="6"/>
        <v>0</v>
      </c>
      <c r="Y7" s="348">
        <f t="shared" si="7"/>
        <v>0</v>
      </c>
      <c r="Z7" s="352" t="s">
        <v>47</v>
      </c>
      <c r="AA7" s="353" t="s">
        <v>47</v>
      </c>
      <c r="AB7" s="353" t="s">
        <v>47</v>
      </c>
      <c r="AC7" s="353" t="s">
        <v>47</v>
      </c>
      <c r="AD7" s="354" t="s">
        <v>47</v>
      </c>
      <c r="AE7" s="355">
        <f t="shared" si="8"/>
        <v>0</v>
      </c>
      <c r="AF7" s="356">
        <f t="shared" si="8"/>
        <v>0</v>
      </c>
      <c r="AG7" s="356">
        <f t="shared" si="8"/>
        <v>0</v>
      </c>
      <c r="AH7" s="357">
        <f t="shared" si="8"/>
        <v>0</v>
      </c>
      <c r="AI7" s="355">
        <f t="shared" si="9"/>
        <v>0</v>
      </c>
      <c r="AJ7" s="356">
        <f t="shared" si="9"/>
        <v>0</v>
      </c>
      <c r="AK7" s="356">
        <f t="shared" si="9"/>
        <v>0</v>
      </c>
      <c r="AL7" s="357">
        <f t="shared" si="9"/>
        <v>0</v>
      </c>
    </row>
    <row r="8" spans="1:38">
      <c r="A8" s="340"/>
      <c r="B8" s="341"/>
      <c r="C8" s="342" t="s">
        <v>51</v>
      </c>
      <c r="D8" s="343">
        <f t="shared" si="0"/>
        <v>0</v>
      </c>
      <c r="E8" s="344">
        <f>SUM(中国朝刊!G15:G17,中国朝刊!J31:J34)</f>
        <v>0</v>
      </c>
      <c r="F8" s="345"/>
      <c r="G8" s="346"/>
      <c r="H8" s="346"/>
      <c r="I8" s="346"/>
      <c r="J8" s="346"/>
      <c r="K8" s="346"/>
      <c r="L8" s="346"/>
      <c r="M8" s="346"/>
      <c r="N8" s="344">
        <f t="shared" si="1"/>
        <v>0</v>
      </c>
      <c r="O8" s="347"/>
      <c r="P8" s="348"/>
      <c r="Q8" s="344"/>
      <c r="R8" s="346">
        <f t="shared" si="2"/>
        <v>0</v>
      </c>
      <c r="S8" s="346"/>
      <c r="T8" s="348"/>
      <c r="U8" s="349">
        <f t="shared" si="3"/>
        <v>0</v>
      </c>
      <c r="V8" s="350">
        <f t="shared" si="4"/>
        <v>0</v>
      </c>
      <c r="W8" s="350">
        <f t="shared" si="5"/>
        <v>0</v>
      </c>
      <c r="X8" s="351">
        <f t="shared" si="6"/>
        <v>0</v>
      </c>
      <c r="Y8" s="348">
        <f t="shared" si="7"/>
        <v>0</v>
      </c>
      <c r="Z8" s="352" t="s">
        <v>47</v>
      </c>
      <c r="AA8" s="353" t="s">
        <v>47</v>
      </c>
      <c r="AB8" s="353" t="s">
        <v>47</v>
      </c>
      <c r="AC8" s="353" t="s">
        <v>47</v>
      </c>
      <c r="AD8" s="354" t="s">
        <v>47</v>
      </c>
      <c r="AE8" s="355">
        <f t="shared" si="8"/>
        <v>0</v>
      </c>
      <c r="AF8" s="356">
        <f t="shared" si="8"/>
        <v>0</v>
      </c>
      <c r="AG8" s="356">
        <f t="shared" si="8"/>
        <v>0</v>
      </c>
      <c r="AH8" s="357">
        <f t="shared" si="8"/>
        <v>0</v>
      </c>
      <c r="AI8" s="355">
        <f t="shared" si="9"/>
        <v>0</v>
      </c>
      <c r="AJ8" s="356">
        <f t="shared" si="9"/>
        <v>0</v>
      </c>
      <c r="AK8" s="356">
        <f t="shared" si="9"/>
        <v>0</v>
      </c>
      <c r="AL8" s="357">
        <f t="shared" si="9"/>
        <v>0</v>
      </c>
    </row>
    <row r="9" spans="1:38">
      <c r="A9" s="340"/>
      <c r="B9" s="341"/>
      <c r="C9" s="342" t="s">
        <v>52</v>
      </c>
      <c r="D9" s="343">
        <f t="shared" si="0"/>
        <v>0</v>
      </c>
      <c r="E9" s="344">
        <f>SUM(中国朝刊!G20:G35)</f>
        <v>0</v>
      </c>
      <c r="F9" s="345"/>
      <c r="G9" s="346"/>
      <c r="H9" s="346"/>
      <c r="I9" s="346"/>
      <c r="J9" s="346"/>
      <c r="K9" s="346"/>
      <c r="L9" s="346"/>
      <c r="M9" s="346"/>
      <c r="N9" s="344">
        <f t="shared" si="1"/>
        <v>0</v>
      </c>
      <c r="O9" s="347"/>
      <c r="P9" s="348"/>
      <c r="Q9" s="344"/>
      <c r="R9" s="346">
        <f t="shared" si="2"/>
        <v>0</v>
      </c>
      <c r="S9" s="346"/>
      <c r="T9" s="348"/>
      <c r="U9" s="349">
        <f t="shared" si="3"/>
        <v>0</v>
      </c>
      <c r="V9" s="350">
        <f t="shared" si="4"/>
        <v>0</v>
      </c>
      <c r="W9" s="350">
        <f t="shared" si="5"/>
        <v>0</v>
      </c>
      <c r="X9" s="351">
        <f t="shared" si="6"/>
        <v>0</v>
      </c>
      <c r="Y9" s="348">
        <f t="shared" si="7"/>
        <v>0</v>
      </c>
      <c r="Z9" s="352" t="s">
        <v>47</v>
      </c>
      <c r="AA9" s="353" t="s">
        <v>47</v>
      </c>
      <c r="AB9" s="353" t="s">
        <v>47</v>
      </c>
      <c r="AC9" s="353" t="s">
        <v>47</v>
      </c>
      <c r="AD9" s="354" t="s">
        <v>47</v>
      </c>
      <c r="AE9" s="355">
        <f t="shared" si="8"/>
        <v>0</v>
      </c>
      <c r="AF9" s="356">
        <f t="shared" si="8"/>
        <v>0</v>
      </c>
      <c r="AG9" s="356">
        <f t="shared" si="8"/>
        <v>0</v>
      </c>
      <c r="AH9" s="357">
        <f t="shared" si="8"/>
        <v>0</v>
      </c>
      <c r="AI9" s="355">
        <f t="shared" si="9"/>
        <v>0</v>
      </c>
      <c r="AJ9" s="356">
        <f t="shared" si="9"/>
        <v>0</v>
      </c>
      <c r="AK9" s="356">
        <f t="shared" si="9"/>
        <v>0</v>
      </c>
      <c r="AL9" s="357">
        <f t="shared" si="9"/>
        <v>0</v>
      </c>
    </row>
    <row r="10" spans="1:38">
      <c r="A10" s="340"/>
      <c r="B10" s="341"/>
      <c r="C10" s="342" t="s">
        <v>53</v>
      </c>
      <c r="D10" s="343">
        <f t="shared" si="0"/>
        <v>0</v>
      </c>
      <c r="E10" s="344">
        <f>SUM(中国朝刊!J8:J23)</f>
        <v>0</v>
      </c>
      <c r="F10" s="345"/>
      <c r="G10" s="346"/>
      <c r="H10" s="346"/>
      <c r="I10" s="346"/>
      <c r="J10" s="346"/>
      <c r="K10" s="346"/>
      <c r="L10" s="346"/>
      <c r="M10" s="346"/>
      <c r="N10" s="344">
        <f>E10-O10</f>
        <v>0</v>
      </c>
      <c r="O10" s="347">
        <f>SUM(中国朝刊!J21:J22)</f>
        <v>0</v>
      </c>
      <c r="P10" s="348"/>
      <c r="Q10" s="344"/>
      <c r="R10" s="346">
        <f>E10-S10</f>
        <v>0</v>
      </c>
      <c r="S10" s="346">
        <f>SUM(中国朝刊!J21:J22)</f>
        <v>0</v>
      </c>
      <c r="T10" s="348"/>
      <c r="U10" s="349">
        <f t="shared" si="3"/>
        <v>0</v>
      </c>
      <c r="V10" s="350">
        <f t="shared" si="4"/>
        <v>0</v>
      </c>
      <c r="W10" s="350">
        <f t="shared" si="5"/>
        <v>0</v>
      </c>
      <c r="X10" s="351">
        <f t="shared" si="6"/>
        <v>0</v>
      </c>
      <c r="Y10" s="348">
        <f t="shared" si="7"/>
        <v>0</v>
      </c>
      <c r="Z10" s="352" t="s">
        <v>47</v>
      </c>
      <c r="AA10" s="353" t="s">
        <v>47</v>
      </c>
      <c r="AB10" s="353" t="s">
        <v>47</v>
      </c>
      <c r="AC10" s="353" t="s">
        <v>47</v>
      </c>
      <c r="AD10" s="354" t="s">
        <v>47</v>
      </c>
      <c r="AE10" s="355">
        <f t="shared" si="8"/>
        <v>0</v>
      </c>
      <c r="AF10" s="356">
        <f t="shared" si="8"/>
        <v>0</v>
      </c>
      <c r="AG10" s="356">
        <f t="shared" si="8"/>
        <v>0</v>
      </c>
      <c r="AH10" s="357">
        <f t="shared" si="8"/>
        <v>0</v>
      </c>
      <c r="AI10" s="355">
        <f t="shared" si="9"/>
        <v>0</v>
      </c>
      <c r="AJ10" s="356">
        <f t="shared" si="9"/>
        <v>0</v>
      </c>
      <c r="AK10" s="356">
        <f t="shared" si="9"/>
        <v>0</v>
      </c>
      <c r="AL10" s="357">
        <f t="shared" si="9"/>
        <v>0</v>
      </c>
    </row>
    <row r="11" spans="1:38">
      <c r="A11" s="340"/>
      <c r="B11" s="341"/>
      <c r="C11" s="342" t="s">
        <v>54</v>
      </c>
      <c r="D11" s="343">
        <f t="shared" si="0"/>
        <v>0</v>
      </c>
      <c r="E11" s="344">
        <f>SUM(中国朝刊!M8:M19)</f>
        <v>0</v>
      </c>
      <c r="F11" s="345"/>
      <c r="G11" s="346"/>
      <c r="H11" s="346"/>
      <c r="I11" s="346"/>
      <c r="J11" s="346"/>
      <c r="K11" s="346"/>
      <c r="L11" s="346"/>
      <c r="M11" s="346"/>
      <c r="N11" s="344">
        <f>E11</f>
        <v>0</v>
      </c>
      <c r="O11" s="347"/>
      <c r="P11" s="348"/>
      <c r="Q11" s="344"/>
      <c r="R11" s="346">
        <f>E11</f>
        <v>0</v>
      </c>
      <c r="S11" s="346"/>
      <c r="T11" s="348"/>
      <c r="U11" s="349">
        <f t="shared" si="3"/>
        <v>0</v>
      </c>
      <c r="V11" s="350">
        <f t="shared" si="4"/>
        <v>0</v>
      </c>
      <c r="W11" s="350">
        <f t="shared" si="5"/>
        <v>0</v>
      </c>
      <c r="X11" s="351">
        <f t="shared" si="6"/>
        <v>0</v>
      </c>
      <c r="Y11" s="348">
        <f t="shared" si="7"/>
        <v>0</v>
      </c>
      <c r="Z11" s="352" t="s">
        <v>47</v>
      </c>
      <c r="AA11" s="353" t="s">
        <v>47</v>
      </c>
      <c r="AB11" s="353" t="s">
        <v>47</v>
      </c>
      <c r="AC11" s="353" t="s">
        <v>47</v>
      </c>
      <c r="AD11" s="354" t="s">
        <v>47</v>
      </c>
      <c r="AE11" s="355">
        <f t="shared" si="8"/>
        <v>0</v>
      </c>
      <c r="AF11" s="356">
        <f t="shared" si="8"/>
        <v>0</v>
      </c>
      <c r="AG11" s="356">
        <f t="shared" si="8"/>
        <v>0</v>
      </c>
      <c r="AH11" s="357">
        <f t="shared" si="8"/>
        <v>0</v>
      </c>
      <c r="AI11" s="355">
        <f t="shared" si="9"/>
        <v>0</v>
      </c>
      <c r="AJ11" s="356">
        <f t="shared" si="9"/>
        <v>0</v>
      </c>
      <c r="AK11" s="356">
        <f t="shared" si="9"/>
        <v>0</v>
      </c>
      <c r="AL11" s="357">
        <f t="shared" si="9"/>
        <v>0</v>
      </c>
    </row>
    <row r="12" spans="1:38">
      <c r="A12" s="340"/>
      <c r="B12" s="341"/>
      <c r="C12" s="342" t="s">
        <v>55</v>
      </c>
      <c r="D12" s="343">
        <f t="shared" si="0"/>
        <v>0</v>
      </c>
      <c r="E12" s="344">
        <f>SUM(中国朝刊!M22:M30)</f>
        <v>0</v>
      </c>
      <c r="F12" s="345"/>
      <c r="G12" s="346"/>
      <c r="H12" s="346"/>
      <c r="I12" s="346"/>
      <c r="J12" s="346"/>
      <c r="K12" s="346"/>
      <c r="L12" s="346"/>
      <c r="M12" s="346"/>
      <c r="N12" s="344">
        <f>E12</f>
        <v>0</v>
      </c>
      <c r="O12" s="347"/>
      <c r="P12" s="348"/>
      <c r="Q12" s="344"/>
      <c r="R12" s="346">
        <f>E12</f>
        <v>0</v>
      </c>
      <c r="S12" s="346"/>
      <c r="T12" s="348"/>
      <c r="U12" s="349">
        <f t="shared" si="3"/>
        <v>0</v>
      </c>
      <c r="V12" s="350">
        <f t="shared" si="4"/>
        <v>0</v>
      </c>
      <c r="W12" s="350">
        <f t="shared" si="5"/>
        <v>0</v>
      </c>
      <c r="X12" s="351">
        <f t="shared" si="6"/>
        <v>0</v>
      </c>
      <c r="Y12" s="348">
        <f t="shared" si="7"/>
        <v>0</v>
      </c>
      <c r="Z12" s="352" t="s">
        <v>47</v>
      </c>
      <c r="AA12" s="353" t="s">
        <v>47</v>
      </c>
      <c r="AB12" s="353" t="s">
        <v>47</v>
      </c>
      <c r="AC12" s="353" t="s">
        <v>47</v>
      </c>
      <c r="AD12" s="354" t="s">
        <v>47</v>
      </c>
      <c r="AE12" s="355">
        <f t="shared" si="8"/>
        <v>0</v>
      </c>
      <c r="AF12" s="356">
        <f t="shared" si="8"/>
        <v>0</v>
      </c>
      <c r="AG12" s="356">
        <f t="shared" si="8"/>
        <v>0</v>
      </c>
      <c r="AH12" s="357">
        <f t="shared" si="8"/>
        <v>0</v>
      </c>
      <c r="AI12" s="355">
        <f t="shared" si="9"/>
        <v>0</v>
      </c>
      <c r="AJ12" s="356">
        <f t="shared" si="9"/>
        <v>0</v>
      </c>
      <c r="AK12" s="356">
        <f t="shared" si="9"/>
        <v>0</v>
      </c>
      <c r="AL12" s="357">
        <f t="shared" si="9"/>
        <v>0</v>
      </c>
    </row>
    <row r="13" spans="1:38">
      <c r="A13" s="340"/>
      <c r="B13" s="341"/>
      <c r="C13" s="342" t="s">
        <v>56</v>
      </c>
      <c r="D13" s="343">
        <f t="shared" si="0"/>
        <v>0</v>
      </c>
      <c r="E13" s="344">
        <f>SUM(中国朝刊!P8:P18)</f>
        <v>0</v>
      </c>
      <c r="F13" s="345"/>
      <c r="G13" s="346"/>
      <c r="H13" s="346"/>
      <c r="I13" s="346"/>
      <c r="J13" s="346"/>
      <c r="K13" s="346"/>
      <c r="L13" s="346"/>
      <c r="M13" s="346"/>
      <c r="N13" s="344">
        <f>E13-O13</f>
        <v>0</v>
      </c>
      <c r="O13" s="347">
        <f>中国朝刊!P18</f>
        <v>0</v>
      </c>
      <c r="P13" s="348"/>
      <c r="Q13" s="344"/>
      <c r="R13" s="346">
        <f>E13-S13</f>
        <v>0</v>
      </c>
      <c r="S13" s="346">
        <f>SUM(中国朝刊!P15:P18)</f>
        <v>0</v>
      </c>
      <c r="T13" s="348"/>
      <c r="U13" s="349">
        <f t="shared" si="3"/>
        <v>0</v>
      </c>
      <c r="V13" s="350">
        <f t="shared" si="4"/>
        <v>0</v>
      </c>
      <c r="W13" s="350">
        <f t="shared" si="5"/>
        <v>0</v>
      </c>
      <c r="X13" s="351">
        <f t="shared" si="6"/>
        <v>0</v>
      </c>
      <c r="Y13" s="348">
        <f t="shared" si="7"/>
        <v>0</v>
      </c>
      <c r="Z13" s="352" t="s">
        <v>47</v>
      </c>
      <c r="AA13" s="353" t="s">
        <v>47</v>
      </c>
      <c r="AB13" s="353" t="s">
        <v>47</v>
      </c>
      <c r="AC13" s="353" t="s">
        <v>47</v>
      </c>
      <c r="AD13" s="354" t="s">
        <v>47</v>
      </c>
      <c r="AE13" s="355">
        <f t="shared" si="8"/>
        <v>0</v>
      </c>
      <c r="AF13" s="356">
        <f t="shared" si="8"/>
        <v>0</v>
      </c>
      <c r="AG13" s="356">
        <f t="shared" si="8"/>
        <v>0</v>
      </c>
      <c r="AH13" s="357">
        <f t="shared" si="8"/>
        <v>0</v>
      </c>
      <c r="AI13" s="355">
        <f t="shared" si="9"/>
        <v>0</v>
      </c>
      <c r="AJ13" s="356">
        <f t="shared" si="9"/>
        <v>0</v>
      </c>
      <c r="AK13" s="356">
        <f t="shared" si="9"/>
        <v>0</v>
      </c>
      <c r="AL13" s="357">
        <f t="shared" si="9"/>
        <v>0</v>
      </c>
    </row>
    <row r="14" spans="1:38">
      <c r="A14" s="358"/>
      <c r="B14" s="359"/>
      <c r="C14" s="360" t="s">
        <v>57</v>
      </c>
      <c r="D14" s="361">
        <f t="shared" si="0"/>
        <v>0</v>
      </c>
      <c r="E14" s="362">
        <f>SUM(中国朝刊!P21:P22)</f>
        <v>0</v>
      </c>
      <c r="F14" s="363"/>
      <c r="G14" s="364"/>
      <c r="H14" s="364"/>
      <c r="I14" s="364"/>
      <c r="J14" s="364"/>
      <c r="K14" s="364"/>
      <c r="L14" s="364"/>
      <c r="M14" s="364"/>
      <c r="N14" s="362">
        <f t="shared" ref="N14:N24" si="10">E14</f>
        <v>0</v>
      </c>
      <c r="O14" s="365"/>
      <c r="P14" s="366"/>
      <c r="Q14" s="362"/>
      <c r="R14" s="364">
        <f t="shared" ref="R14:R24" si="11">E14</f>
        <v>0</v>
      </c>
      <c r="S14" s="364"/>
      <c r="T14" s="366"/>
      <c r="U14" s="367">
        <f t="shared" si="3"/>
        <v>0</v>
      </c>
      <c r="V14" s="368">
        <f t="shared" si="4"/>
        <v>0</v>
      </c>
      <c r="W14" s="368">
        <f t="shared" si="5"/>
        <v>0</v>
      </c>
      <c r="X14" s="369">
        <f t="shared" si="6"/>
        <v>0</v>
      </c>
      <c r="Y14" s="366">
        <f t="shared" si="7"/>
        <v>0</v>
      </c>
      <c r="Z14" s="370" t="s">
        <v>47</v>
      </c>
      <c r="AA14" s="371" t="s">
        <v>47</v>
      </c>
      <c r="AB14" s="371" t="s">
        <v>47</v>
      </c>
      <c r="AC14" s="371" t="s">
        <v>47</v>
      </c>
      <c r="AD14" s="372" t="s">
        <v>47</v>
      </c>
      <c r="AE14" s="373">
        <f t="shared" si="8"/>
        <v>0</v>
      </c>
      <c r="AF14" s="374">
        <f t="shared" si="8"/>
        <v>0</v>
      </c>
      <c r="AG14" s="374">
        <f t="shared" si="8"/>
        <v>0</v>
      </c>
      <c r="AH14" s="375">
        <f t="shared" si="8"/>
        <v>0</v>
      </c>
      <c r="AI14" s="373">
        <f t="shared" si="9"/>
        <v>0</v>
      </c>
      <c r="AJ14" s="374">
        <f t="shared" si="9"/>
        <v>0</v>
      </c>
      <c r="AK14" s="374">
        <f t="shared" si="9"/>
        <v>0</v>
      </c>
      <c r="AL14" s="375">
        <f t="shared" si="9"/>
        <v>0</v>
      </c>
    </row>
    <row r="15" spans="1:38">
      <c r="A15" s="325" t="s">
        <v>58</v>
      </c>
      <c r="B15" s="326">
        <f>SUM(D15:D24)</f>
        <v>0</v>
      </c>
      <c r="C15" s="327" t="s">
        <v>46</v>
      </c>
      <c r="D15" s="328">
        <f t="shared" si="0"/>
        <v>0</v>
      </c>
      <c r="E15" s="329"/>
      <c r="F15" s="330"/>
      <c r="G15" s="331"/>
      <c r="H15" s="331"/>
      <c r="I15" s="331"/>
      <c r="J15" s="331"/>
      <c r="K15" s="331"/>
      <c r="L15" s="331"/>
      <c r="M15" s="331"/>
      <c r="N15" s="329">
        <f t="shared" si="10"/>
        <v>0</v>
      </c>
      <c r="O15" s="332"/>
      <c r="P15" s="333"/>
      <c r="Q15" s="329"/>
      <c r="R15" s="331">
        <f t="shared" si="11"/>
        <v>0</v>
      </c>
      <c r="S15" s="331"/>
      <c r="T15" s="333"/>
      <c r="U15" s="329">
        <f t="shared" si="3"/>
        <v>0</v>
      </c>
      <c r="V15" s="331">
        <f t="shared" si="4"/>
        <v>0</v>
      </c>
      <c r="W15" s="331">
        <f t="shared" si="5"/>
        <v>0</v>
      </c>
      <c r="X15" s="332">
        <f t="shared" si="6"/>
        <v>0</v>
      </c>
      <c r="Y15" s="333">
        <f t="shared" si="7"/>
        <v>0</v>
      </c>
      <c r="Z15" s="334" t="s">
        <v>47</v>
      </c>
      <c r="AA15" s="335" t="s">
        <v>47</v>
      </c>
      <c r="AB15" s="335" t="s">
        <v>47</v>
      </c>
      <c r="AC15" s="335" t="s">
        <v>47</v>
      </c>
      <c r="AD15" s="336" t="s">
        <v>47</v>
      </c>
      <c r="AE15" s="337">
        <f t="shared" si="8"/>
        <v>0</v>
      </c>
      <c r="AF15" s="338">
        <f t="shared" si="8"/>
        <v>0</v>
      </c>
      <c r="AG15" s="338">
        <f t="shared" si="8"/>
        <v>0</v>
      </c>
      <c r="AH15" s="339">
        <f t="shared" si="8"/>
        <v>0</v>
      </c>
      <c r="AI15" s="337">
        <f t="shared" si="9"/>
        <v>0</v>
      </c>
      <c r="AJ15" s="338">
        <f t="shared" si="9"/>
        <v>0</v>
      </c>
      <c r="AK15" s="338">
        <f t="shared" si="9"/>
        <v>0</v>
      </c>
      <c r="AL15" s="339">
        <f t="shared" si="9"/>
        <v>0</v>
      </c>
    </row>
    <row r="16" spans="1:38">
      <c r="A16" s="340"/>
      <c r="B16" s="341"/>
      <c r="C16" s="342" t="s">
        <v>48</v>
      </c>
      <c r="D16" s="376">
        <f t="shared" si="0"/>
        <v>0</v>
      </c>
      <c r="E16" s="349"/>
      <c r="F16" s="377"/>
      <c r="G16" s="350"/>
      <c r="H16" s="350"/>
      <c r="I16" s="350"/>
      <c r="J16" s="350"/>
      <c r="K16" s="350"/>
      <c r="L16" s="350"/>
      <c r="M16" s="350"/>
      <c r="N16" s="349">
        <f t="shared" si="10"/>
        <v>0</v>
      </c>
      <c r="O16" s="351"/>
      <c r="P16" s="378"/>
      <c r="Q16" s="349"/>
      <c r="R16" s="346">
        <f t="shared" si="11"/>
        <v>0</v>
      </c>
      <c r="S16" s="350"/>
      <c r="T16" s="378"/>
      <c r="U16" s="349">
        <f t="shared" si="3"/>
        <v>0</v>
      </c>
      <c r="V16" s="350">
        <f t="shared" si="4"/>
        <v>0</v>
      </c>
      <c r="W16" s="350">
        <f t="shared" si="5"/>
        <v>0</v>
      </c>
      <c r="X16" s="351">
        <f t="shared" si="6"/>
        <v>0</v>
      </c>
      <c r="Y16" s="348">
        <f t="shared" si="7"/>
        <v>0</v>
      </c>
      <c r="Z16" s="352" t="s">
        <v>47</v>
      </c>
      <c r="AA16" s="353" t="s">
        <v>47</v>
      </c>
      <c r="AB16" s="353" t="s">
        <v>47</v>
      </c>
      <c r="AC16" s="353" t="s">
        <v>47</v>
      </c>
      <c r="AD16" s="354" t="s">
        <v>47</v>
      </c>
      <c r="AE16" s="355">
        <f t="shared" si="8"/>
        <v>0</v>
      </c>
      <c r="AF16" s="356">
        <f t="shared" si="8"/>
        <v>0</v>
      </c>
      <c r="AG16" s="356">
        <f t="shared" si="8"/>
        <v>0</v>
      </c>
      <c r="AH16" s="357">
        <f t="shared" si="8"/>
        <v>0</v>
      </c>
      <c r="AI16" s="355">
        <f t="shared" si="9"/>
        <v>0</v>
      </c>
      <c r="AJ16" s="356">
        <f t="shared" si="9"/>
        <v>0</v>
      </c>
      <c r="AK16" s="356">
        <f t="shared" si="9"/>
        <v>0</v>
      </c>
      <c r="AL16" s="357">
        <f t="shared" si="9"/>
        <v>0</v>
      </c>
    </row>
    <row r="17" spans="1:38">
      <c r="A17" s="340"/>
      <c r="B17" s="341"/>
      <c r="C17" s="342" t="s">
        <v>49</v>
      </c>
      <c r="D17" s="376">
        <f t="shared" si="0"/>
        <v>0</v>
      </c>
      <c r="E17" s="349"/>
      <c r="F17" s="377"/>
      <c r="G17" s="350"/>
      <c r="H17" s="350"/>
      <c r="I17" s="350"/>
      <c r="J17" s="350"/>
      <c r="K17" s="350"/>
      <c r="L17" s="350"/>
      <c r="M17" s="350"/>
      <c r="N17" s="349">
        <f t="shared" si="10"/>
        <v>0</v>
      </c>
      <c r="O17" s="351"/>
      <c r="P17" s="378"/>
      <c r="Q17" s="349"/>
      <c r="R17" s="346">
        <f t="shared" si="11"/>
        <v>0</v>
      </c>
      <c r="S17" s="350"/>
      <c r="T17" s="378"/>
      <c r="U17" s="349">
        <f t="shared" si="3"/>
        <v>0</v>
      </c>
      <c r="V17" s="350">
        <f t="shared" si="4"/>
        <v>0</v>
      </c>
      <c r="W17" s="350">
        <f t="shared" si="5"/>
        <v>0</v>
      </c>
      <c r="X17" s="351">
        <f t="shared" si="6"/>
        <v>0</v>
      </c>
      <c r="Y17" s="348">
        <f t="shared" si="7"/>
        <v>0</v>
      </c>
      <c r="Z17" s="352" t="s">
        <v>47</v>
      </c>
      <c r="AA17" s="353" t="s">
        <v>47</v>
      </c>
      <c r="AB17" s="353" t="s">
        <v>47</v>
      </c>
      <c r="AC17" s="353" t="s">
        <v>47</v>
      </c>
      <c r="AD17" s="354" t="s">
        <v>47</v>
      </c>
      <c r="AE17" s="355">
        <f t="shared" si="8"/>
        <v>0</v>
      </c>
      <c r="AF17" s="356">
        <f t="shared" si="8"/>
        <v>0</v>
      </c>
      <c r="AG17" s="356">
        <f t="shared" si="8"/>
        <v>0</v>
      </c>
      <c r="AH17" s="357">
        <f t="shared" si="8"/>
        <v>0</v>
      </c>
      <c r="AI17" s="355">
        <f t="shared" si="9"/>
        <v>0</v>
      </c>
      <c r="AJ17" s="356">
        <f t="shared" si="9"/>
        <v>0</v>
      </c>
      <c r="AK17" s="356">
        <f t="shared" si="9"/>
        <v>0</v>
      </c>
      <c r="AL17" s="357">
        <f t="shared" si="9"/>
        <v>0</v>
      </c>
    </row>
    <row r="18" spans="1:38">
      <c r="A18" s="340"/>
      <c r="B18" s="341"/>
      <c r="C18" s="342" t="s">
        <v>50</v>
      </c>
      <c r="D18" s="376">
        <f t="shared" si="0"/>
        <v>0</v>
      </c>
      <c r="E18" s="349"/>
      <c r="F18" s="377"/>
      <c r="G18" s="350"/>
      <c r="H18" s="350"/>
      <c r="I18" s="350"/>
      <c r="J18" s="350"/>
      <c r="K18" s="350"/>
      <c r="L18" s="350"/>
      <c r="M18" s="350"/>
      <c r="N18" s="349">
        <f t="shared" si="10"/>
        <v>0</v>
      </c>
      <c r="O18" s="351"/>
      <c r="P18" s="378"/>
      <c r="Q18" s="349"/>
      <c r="R18" s="346">
        <f t="shared" si="11"/>
        <v>0</v>
      </c>
      <c r="S18" s="350"/>
      <c r="T18" s="378"/>
      <c r="U18" s="349">
        <f t="shared" si="3"/>
        <v>0</v>
      </c>
      <c r="V18" s="350">
        <f t="shared" si="4"/>
        <v>0</v>
      </c>
      <c r="W18" s="350">
        <f t="shared" si="5"/>
        <v>0</v>
      </c>
      <c r="X18" s="351">
        <f t="shared" si="6"/>
        <v>0</v>
      </c>
      <c r="Y18" s="348">
        <f t="shared" si="7"/>
        <v>0</v>
      </c>
      <c r="Z18" s="352" t="s">
        <v>47</v>
      </c>
      <c r="AA18" s="353" t="s">
        <v>47</v>
      </c>
      <c r="AB18" s="353" t="s">
        <v>47</v>
      </c>
      <c r="AC18" s="353" t="s">
        <v>47</v>
      </c>
      <c r="AD18" s="354" t="s">
        <v>47</v>
      </c>
      <c r="AE18" s="355">
        <f t="shared" si="8"/>
        <v>0</v>
      </c>
      <c r="AF18" s="356">
        <f t="shared" si="8"/>
        <v>0</v>
      </c>
      <c r="AG18" s="356">
        <f t="shared" si="8"/>
        <v>0</v>
      </c>
      <c r="AH18" s="357">
        <f t="shared" si="8"/>
        <v>0</v>
      </c>
      <c r="AI18" s="355">
        <f t="shared" si="9"/>
        <v>0</v>
      </c>
      <c r="AJ18" s="356">
        <f t="shared" si="9"/>
        <v>0</v>
      </c>
      <c r="AK18" s="356">
        <f t="shared" si="9"/>
        <v>0</v>
      </c>
      <c r="AL18" s="357">
        <f t="shared" si="9"/>
        <v>0</v>
      </c>
    </row>
    <row r="19" spans="1:38">
      <c r="A19" s="340"/>
      <c r="B19" s="341"/>
      <c r="C19" s="342" t="s">
        <v>51</v>
      </c>
      <c r="D19" s="376">
        <f t="shared" si="0"/>
        <v>0</v>
      </c>
      <c r="E19" s="349"/>
      <c r="F19" s="377"/>
      <c r="G19" s="350"/>
      <c r="H19" s="350"/>
      <c r="I19" s="350"/>
      <c r="J19" s="350"/>
      <c r="K19" s="350"/>
      <c r="L19" s="350"/>
      <c r="M19" s="350"/>
      <c r="N19" s="349">
        <f t="shared" si="10"/>
        <v>0</v>
      </c>
      <c r="O19" s="351"/>
      <c r="P19" s="378"/>
      <c r="Q19" s="349"/>
      <c r="R19" s="346">
        <f t="shared" si="11"/>
        <v>0</v>
      </c>
      <c r="S19" s="350"/>
      <c r="T19" s="378"/>
      <c r="U19" s="349">
        <f t="shared" si="3"/>
        <v>0</v>
      </c>
      <c r="V19" s="350">
        <f t="shared" si="4"/>
        <v>0</v>
      </c>
      <c r="W19" s="350">
        <f t="shared" si="5"/>
        <v>0</v>
      </c>
      <c r="X19" s="351">
        <f t="shared" si="6"/>
        <v>0</v>
      </c>
      <c r="Y19" s="348">
        <f t="shared" si="7"/>
        <v>0</v>
      </c>
      <c r="Z19" s="352" t="s">
        <v>47</v>
      </c>
      <c r="AA19" s="353" t="s">
        <v>47</v>
      </c>
      <c r="AB19" s="353" t="s">
        <v>47</v>
      </c>
      <c r="AC19" s="353" t="s">
        <v>47</v>
      </c>
      <c r="AD19" s="354" t="s">
        <v>47</v>
      </c>
      <c r="AE19" s="355">
        <f t="shared" si="8"/>
        <v>0</v>
      </c>
      <c r="AF19" s="356">
        <f t="shared" si="8"/>
        <v>0</v>
      </c>
      <c r="AG19" s="356">
        <f t="shared" si="8"/>
        <v>0</v>
      </c>
      <c r="AH19" s="357">
        <f t="shared" si="8"/>
        <v>0</v>
      </c>
      <c r="AI19" s="355">
        <f t="shared" si="9"/>
        <v>0</v>
      </c>
      <c r="AJ19" s="356">
        <f t="shared" si="9"/>
        <v>0</v>
      </c>
      <c r="AK19" s="356">
        <f t="shared" si="9"/>
        <v>0</v>
      </c>
      <c r="AL19" s="357">
        <f t="shared" si="9"/>
        <v>0</v>
      </c>
    </row>
    <row r="20" spans="1:38">
      <c r="A20" s="340"/>
      <c r="B20" s="341"/>
      <c r="C20" s="342" t="s">
        <v>52</v>
      </c>
      <c r="D20" s="376">
        <f t="shared" si="0"/>
        <v>0</v>
      </c>
      <c r="E20" s="349"/>
      <c r="F20" s="377"/>
      <c r="G20" s="350"/>
      <c r="H20" s="350"/>
      <c r="I20" s="350"/>
      <c r="J20" s="350"/>
      <c r="K20" s="350"/>
      <c r="L20" s="350"/>
      <c r="M20" s="350"/>
      <c r="N20" s="349">
        <f t="shared" si="10"/>
        <v>0</v>
      </c>
      <c r="O20" s="351"/>
      <c r="P20" s="378"/>
      <c r="Q20" s="349"/>
      <c r="R20" s="346">
        <f t="shared" si="11"/>
        <v>0</v>
      </c>
      <c r="S20" s="350"/>
      <c r="T20" s="378"/>
      <c r="U20" s="349">
        <f t="shared" si="3"/>
        <v>0</v>
      </c>
      <c r="V20" s="350">
        <f t="shared" si="4"/>
        <v>0</v>
      </c>
      <c r="W20" s="350">
        <f t="shared" si="5"/>
        <v>0</v>
      </c>
      <c r="X20" s="351">
        <f t="shared" si="6"/>
        <v>0</v>
      </c>
      <c r="Y20" s="348">
        <f t="shared" si="7"/>
        <v>0</v>
      </c>
      <c r="Z20" s="352" t="s">
        <v>47</v>
      </c>
      <c r="AA20" s="353" t="s">
        <v>47</v>
      </c>
      <c r="AB20" s="353" t="s">
        <v>47</v>
      </c>
      <c r="AC20" s="353" t="s">
        <v>47</v>
      </c>
      <c r="AD20" s="354" t="s">
        <v>47</v>
      </c>
      <c r="AE20" s="355">
        <f t="shared" si="8"/>
        <v>0</v>
      </c>
      <c r="AF20" s="356">
        <f t="shared" si="8"/>
        <v>0</v>
      </c>
      <c r="AG20" s="356">
        <f t="shared" si="8"/>
        <v>0</v>
      </c>
      <c r="AH20" s="357">
        <f t="shared" si="8"/>
        <v>0</v>
      </c>
      <c r="AI20" s="355">
        <f t="shared" si="9"/>
        <v>0</v>
      </c>
      <c r="AJ20" s="356">
        <f t="shared" si="9"/>
        <v>0</v>
      </c>
      <c r="AK20" s="356">
        <f t="shared" si="9"/>
        <v>0</v>
      </c>
      <c r="AL20" s="357">
        <f t="shared" si="9"/>
        <v>0</v>
      </c>
    </row>
    <row r="21" spans="1:38">
      <c r="A21" s="340"/>
      <c r="B21" s="341"/>
      <c r="C21" s="342" t="s">
        <v>53</v>
      </c>
      <c r="D21" s="376">
        <f t="shared" si="0"/>
        <v>0</v>
      </c>
      <c r="E21" s="349"/>
      <c r="F21" s="377"/>
      <c r="G21" s="350"/>
      <c r="H21" s="350"/>
      <c r="I21" s="350"/>
      <c r="J21" s="350"/>
      <c r="K21" s="350"/>
      <c r="L21" s="350"/>
      <c r="M21" s="350"/>
      <c r="N21" s="349">
        <f t="shared" si="10"/>
        <v>0</v>
      </c>
      <c r="O21" s="351"/>
      <c r="P21" s="378"/>
      <c r="Q21" s="349"/>
      <c r="R21" s="346">
        <f t="shared" si="11"/>
        <v>0</v>
      </c>
      <c r="S21" s="350"/>
      <c r="T21" s="378"/>
      <c r="U21" s="349">
        <f t="shared" si="3"/>
        <v>0</v>
      </c>
      <c r="V21" s="350">
        <f t="shared" si="4"/>
        <v>0</v>
      </c>
      <c r="W21" s="350">
        <f t="shared" si="5"/>
        <v>0</v>
      </c>
      <c r="X21" s="351">
        <f t="shared" si="6"/>
        <v>0</v>
      </c>
      <c r="Y21" s="348">
        <f t="shared" si="7"/>
        <v>0</v>
      </c>
      <c r="Z21" s="352" t="s">
        <v>47</v>
      </c>
      <c r="AA21" s="353" t="s">
        <v>47</v>
      </c>
      <c r="AB21" s="353" t="s">
        <v>47</v>
      </c>
      <c r="AC21" s="353" t="s">
        <v>47</v>
      </c>
      <c r="AD21" s="354" t="s">
        <v>47</v>
      </c>
      <c r="AE21" s="355">
        <f t="shared" si="8"/>
        <v>0</v>
      </c>
      <c r="AF21" s="356">
        <f t="shared" si="8"/>
        <v>0</v>
      </c>
      <c r="AG21" s="356">
        <f t="shared" si="8"/>
        <v>0</v>
      </c>
      <c r="AH21" s="357">
        <f t="shared" si="8"/>
        <v>0</v>
      </c>
      <c r="AI21" s="355">
        <f t="shared" si="9"/>
        <v>0</v>
      </c>
      <c r="AJ21" s="356">
        <f t="shared" si="9"/>
        <v>0</v>
      </c>
      <c r="AK21" s="356">
        <f t="shared" si="9"/>
        <v>0</v>
      </c>
      <c r="AL21" s="357">
        <f t="shared" si="9"/>
        <v>0</v>
      </c>
    </row>
    <row r="22" spans="1:38">
      <c r="A22" s="340"/>
      <c r="B22" s="341"/>
      <c r="C22" s="342" t="s">
        <v>54</v>
      </c>
      <c r="D22" s="376">
        <f t="shared" si="0"/>
        <v>0</v>
      </c>
      <c r="E22" s="349"/>
      <c r="F22" s="377"/>
      <c r="G22" s="350"/>
      <c r="H22" s="350"/>
      <c r="I22" s="350"/>
      <c r="J22" s="350"/>
      <c r="K22" s="350"/>
      <c r="L22" s="350"/>
      <c r="M22" s="350"/>
      <c r="N22" s="349">
        <f t="shared" si="10"/>
        <v>0</v>
      </c>
      <c r="O22" s="351"/>
      <c r="P22" s="378"/>
      <c r="Q22" s="349"/>
      <c r="R22" s="346">
        <f t="shared" si="11"/>
        <v>0</v>
      </c>
      <c r="S22" s="350"/>
      <c r="T22" s="378"/>
      <c r="U22" s="349">
        <f t="shared" si="3"/>
        <v>0</v>
      </c>
      <c r="V22" s="350">
        <f t="shared" si="4"/>
        <v>0</v>
      </c>
      <c r="W22" s="350">
        <f t="shared" si="5"/>
        <v>0</v>
      </c>
      <c r="X22" s="351">
        <f t="shared" si="6"/>
        <v>0</v>
      </c>
      <c r="Y22" s="348">
        <f t="shared" si="7"/>
        <v>0</v>
      </c>
      <c r="Z22" s="352" t="s">
        <v>47</v>
      </c>
      <c r="AA22" s="353" t="s">
        <v>47</v>
      </c>
      <c r="AB22" s="353" t="s">
        <v>47</v>
      </c>
      <c r="AC22" s="353" t="s">
        <v>47</v>
      </c>
      <c r="AD22" s="354" t="s">
        <v>47</v>
      </c>
      <c r="AE22" s="355">
        <f t="shared" si="8"/>
        <v>0</v>
      </c>
      <c r="AF22" s="356">
        <f t="shared" si="8"/>
        <v>0</v>
      </c>
      <c r="AG22" s="356">
        <f t="shared" si="8"/>
        <v>0</v>
      </c>
      <c r="AH22" s="357">
        <f t="shared" si="8"/>
        <v>0</v>
      </c>
      <c r="AI22" s="355">
        <f t="shared" si="9"/>
        <v>0</v>
      </c>
      <c r="AJ22" s="356">
        <f t="shared" si="9"/>
        <v>0</v>
      </c>
      <c r="AK22" s="356">
        <f t="shared" si="9"/>
        <v>0</v>
      </c>
      <c r="AL22" s="357">
        <f t="shared" si="9"/>
        <v>0</v>
      </c>
    </row>
    <row r="23" spans="1:38">
      <c r="A23" s="340"/>
      <c r="B23" s="341"/>
      <c r="C23" s="342" t="s">
        <v>55</v>
      </c>
      <c r="D23" s="376">
        <f t="shared" si="0"/>
        <v>0</v>
      </c>
      <c r="E23" s="349"/>
      <c r="F23" s="377"/>
      <c r="G23" s="350"/>
      <c r="H23" s="350"/>
      <c r="I23" s="350"/>
      <c r="J23" s="350"/>
      <c r="K23" s="350"/>
      <c r="L23" s="350"/>
      <c r="M23" s="350"/>
      <c r="N23" s="349">
        <f t="shared" si="10"/>
        <v>0</v>
      </c>
      <c r="O23" s="351"/>
      <c r="P23" s="378"/>
      <c r="Q23" s="349"/>
      <c r="R23" s="346">
        <f t="shared" si="11"/>
        <v>0</v>
      </c>
      <c r="S23" s="350"/>
      <c r="T23" s="378"/>
      <c r="U23" s="349">
        <f t="shared" si="3"/>
        <v>0</v>
      </c>
      <c r="V23" s="350">
        <f t="shared" si="4"/>
        <v>0</v>
      </c>
      <c r="W23" s="350">
        <f t="shared" si="5"/>
        <v>0</v>
      </c>
      <c r="X23" s="351">
        <f t="shared" si="6"/>
        <v>0</v>
      </c>
      <c r="Y23" s="348">
        <f t="shared" si="7"/>
        <v>0</v>
      </c>
      <c r="Z23" s="352" t="s">
        <v>47</v>
      </c>
      <c r="AA23" s="353" t="s">
        <v>47</v>
      </c>
      <c r="AB23" s="353" t="s">
        <v>47</v>
      </c>
      <c r="AC23" s="353" t="s">
        <v>47</v>
      </c>
      <c r="AD23" s="354" t="s">
        <v>47</v>
      </c>
      <c r="AE23" s="355">
        <f t="shared" si="8"/>
        <v>0</v>
      </c>
      <c r="AF23" s="356">
        <f t="shared" si="8"/>
        <v>0</v>
      </c>
      <c r="AG23" s="356">
        <f t="shared" si="8"/>
        <v>0</v>
      </c>
      <c r="AH23" s="357">
        <f t="shared" si="8"/>
        <v>0</v>
      </c>
      <c r="AI23" s="355">
        <f t="shared" si="9"/>
        <v>0</v>
      </c>
      <c r="AJ23" s="356">
        <f t="shared" si="9"/>
        <v>0</v>
      </c>
      <c r="AK23" s="356">
        <f t="shared" si="9"/>
        <v>0</v>
      </c>
      <c r="AL23" s="357">
        <f t="shared" si="9"/>
        <v>0</v>
      </c>
    </row>
    <row r="24" spans="1:38">
      <c r="A24" s="358"/>
      <c r="B24" s="359"/>
      <c r="C24" s="360" t="s">
        <v>56</v>
      </c>
      <c r="D24" s="379">
        <f t="shared" si="0"/>
        <v>0</v>
      </c>
      <c r="E24" s="367"/>
      <c r="F24" s="380"/>
      <c r="G24" s="368"/>
      <c r="H24" s="368"/>
      <c r="I24" s="368"/>
      <c r="J24" s="368"/>
      <c r="K24" s="368"/>
      <c r="L24" s="368"/>
      <c r="M24" s="368"/>
      <c r="N24" s="367">
        <f t="shared" si="10"/>
        <v>0</v>
      </c>
      <c r="O24" s="369"/>
      <c r="P24" s="381"/>
      <c r="Q24" s="367"/>
      <c r="R24" s="364">
        <f t="shared" si="11"/>
        <v>0</v>
      </c>
      <c r="S24" s="368"/>
      <c r="T24" s="381"/>
      <c r="U24" s="367">
        <f t="shared" si="3"/>
        <v>0</v>
      </c>
      <c r="V24" s="368">
        <f t="shared" si="4"/>
        <v>0</v>
      </c>
      <c r="W24" s="368">
        <f t="shared" si="5"/>
        <v>0</v>
      </c>
      <c r="X24" s="369">
        <f t="shared" si="6"/>
        <v>0</v>
      </c>
      <c r="Y24" s="366">
        <f t="shared" si="7"/>
        <v>0</v>
      </c>
      <c r="Z24" s="370" t="s">
        <v>47</v>
      </c>
      <c r="AA24" s="371" t="s">
        <v>47</v>
      </c>
      <c r="AB24" s="371" t="s">
        <v>47</v>
      </c>
      <c r="AC24" s="371" t="s">
        <v>47</v>
      </c>
      <c r="AD24" s="372" t="s">
        <v>47</v>
      </c>
      <c r="AE24" s="373">
        <f t="shared" si="8"/>
        <v>0</v>
      </c>
      <c r="AF24" s="374">
        <f t="shared" si="8"/>
        <v>0</v>
      </c>
      <c r="AG24" s="374">
        <f t="shared" si="8"/>
        <v>0</v>
      </c>
      <c r="AH24" s="375">
        <f t="shared" si="8"/>
        <v>0</v>
      </c>
      <c r="AI24" s="373">
        <f t="shared" si="9"/>
        <v>0</v>
      </c>
      <c r="AJ24" s="374">
        <f t="shared" si="9"/>
        <v>0</v>
      </c>
      <c r="AK24" s="374">
        <f t="shared" si="9"/>
        <v>0</v>
      </c>
      <c r="AL24" s="375">
        <f t="shared" si="9"/>
        <v>0</v>
      </c>
    </row>
    <row r="25" spans="1:38" ht="11.25" customHeight="1">
      <c r="A25" s="382" t="s">
        <v>59</v>
      </c>
      <c r="B25" s="383">
        <f>SUM(D25:D26)</f>
        <v>0</v>
      </c>
      <c r="C25" s="384" t="s">
        <v>46</v>
      </c>
      <c r="D25" s="343">
        <f t="shared" si="0"/>
        <v>0</v>
      </c>
      <c r="E25" s="344">
        <f>広島市中区・南区!D16</f>
        <v>0</v>
      </c>
      <c r="F25" s="345">
        <f>広島市中区・南区!G16</f>
        <v>0</v>
      </c>
      <c r="G25" s="346">
        <f>広島市中区・南区!J16</f>
        <v>0</v>
      </c>
      <c r="H25" s="346">
        <f>広島市中区・南区!M16</f>
        <v>0</v>
      </c>
      <c r="I25" s="346">
        <f>広島市中区・南区!P16</f>
        <v>0</v>
      </c>
      <c r="J25" s="346"/>
      <c r="K25" s="346">
        <f>広島市中区・南区!S16</f>
        <v>0</v>
      </c>
      <c r="L25" s="346"/>
      <c r="M25" s="346"/>
      <c r="N25" s="344">
        <f t="shared" ref="N25:N30" si="12">D25</f>
        <v>0</v>
      </c>
      <c r="O25" s="347"/>
      <c r="P25" s="348"/>
      <c r="Q25" s="344"/>
      <c r="R25" s="346">
        <f t="shared" ref="R25:R30" si="13">D25</f>
        <v>0</v>
      </c>
      <c r="S25" s="346"/>
      <c r="T25" s="348"/>
      <c r="U25" s="344">
        <f t="shared" si="3"/>
        <v>0</v>
      </c>
      <c r="V25" s="346">
        <f t="shared" si="4"/>
        <v>0</v>
      </c>
      <c r="W25" s="346">
        <f t="shared" si="5"/>
        <v>0</v>
      </c>
      <c r="X25" s="347">
        <f t="shared" si="6"/>
        <v>0</v>
      </c>
      <c r="Y25" s="348">
        <f t="shared" si="7"/>
        <v>0</v>
      </c>
      <c r="Z25" s="385" t="s">
        <v>47</v>
      </c>
      <c r="AA25" s="386" t="s">
        <v>47</v>
      </c>
      <c r="AB25" s="386" t="s">
        <v>47</v>
      </c>
      <c r="AC25" s="386" t="s">
        <v>47</v>
      </c>
      <c r="AD25" s="387" t="s">
        <v>47</v>
      </c>
      <c r="AE25" s="388">
        <f t="shared" si="8"/>
        <v>0</v>
      </c>
      <c r="AF25" s="389">
        <f t="shared" si="8"/>
        <v>0</v>
      </c>
      <c r="AG25" s="389">
        <f t="shared" si="8"/>
        <v>0</v>
      </c>
      <c r="AH25" s="390">
        <f t="shared" si="8"/>
        <v>0</v>
      </c>
      <c r="AI25" s="388">
        <f t="shared" si="9"/>
        <v>0</v>
      </c>
      <c r="AJ25" s="389">
        <f t="shared" si="9"/>
        <v>0</v>
      </c>
      <c r="AK25" s="389">
        <f t="shared" si="9"/>
        <v>0</v>
      </c>
      <c r="AL25" s="390">
        <f t="shared" si="9"/>
        <v>0</v>
      </c>
    </row>
    <row r="26" spans="1:38">
      <c r="A26" s="391"/>
      <c r="B26" s="392"/>
      <c r="C26" s="342" t="s">
        <v>48</v>
      </c>
      <c r="D26" s="376">
        <f t="shared" si="0"/>
        <v>0</v>
      </c>
      <c r="E26" s="349">
        <f>広島市中区・南区!D32</f>
        <v>0</v>
      </c>
      <c r="F26" s="377">
        <f>広島市中区・南区!G32</f>
        <v>0</v>
      </c>
      <c r="G26" s="350">
        <f>広島市中区・南区!J32</f>
        <v>0</v>
      </c>
      <c r="H26" s="350">
        <f>広島市中区・南区!M32</f>
        <v>0</v>
      </c>
      <c r="I26" s="350">
        <f>広島市中区・南区!P32</f>
        <v>0</v>
      </c>
      <c r="J26" s="350"/>
      <c r="K26" s="350">
        <f>広島市中区・南区!S32</f>
        <v>0</v>
      </c>
      <c r="L26" s="350"/>
      <c r="M26" s="350"/>
      <c r="N26" s="349">
        <f t="shared" si="12"/>
        <v>0</v>
      </c>
      <c r="O26" s="351"/>
      <c r="P26" s="378"/>
      <c r="Q26" s="349"/>
      <c r="R26" s="350">
        <f t="shared" si="13"/>
        <v>0</v>
      </c>
      <c r="S26" s="350"/>
      <c r="T26" s="378"/>
      <c r="U26" s="349">
        <f t="shared" si="3"/>
        <v>0</v>
      </c>
      <c r="V26" s="350">
        <f t="shared" si="4"/>
        <v>0</v>
      </c>
      <c r="W26" s="350">
        <f t="shared" si="5"/>
        <v>0</v>
      </c>
      <c r="X26" s="351">
        <f t="shared" si="6"/>
        <v>0</v>
      </c>
      <c r="Y26" s="348">
        <f t="shared" si="7"/>
        <v>0</v>
      </c>
      <c r="Z26" s="352" t="s">
        <v>47</v>
      </c>
      <c r="AA26" s="353" t="s">
        <v>47</v>
      </c>
      <c r="AB26" s="353" t="s">
        <v>47</v>
      </c>
      <c r="AC26" s="353" t="s">
        <v>47</v>
      </c>
      <c r="AD26" s="354" t="s">
        <v>47</v>
      </c>
      <c r="AE26" s="355">
        <f t="shared" si="8"/>
        <v>0</v>
      </c>
      <c r="AF26" s="356">
        <f t="shared" si="8"/>
        <v>0</v>
      </c>
      <c r="AG26" s="356">
        <f t="shared" si="8"/>
        <v>0</v>
      </c>
      <c r="AH26" s="357">
        <f t="shared" si="8"/>
        <v>0</v>
      </c>
      <c r="AI26" s="355">
        <f t="shared" si="9"/>
        <v>0</v>
      </c>
      <c r="AJ26" s="356">
        <f t="shared" si="9"/>
        <v>0</v>
      </c>
      <c r="AK26" s="356">
        <f t="shared" si="9"/>
        <v>0</v>
      </c>
      <c r="AL26" s="357">
        <f t="shared" si="9"/>
        <v>0</v>
      </c>
    </row>
    <row r="27" spans="1:38" ht="11.25" customHeight="1">
      <c r="A27" s="393" t="s">
        <v>60</v>
      </c>
      <c r="B27" s="394">
        <f>SUM(D27:D29)</f>
        <v>0</v>
      </c>
      <c r="C27" s="342" t="s">
        <v>49</v>
      </c>
      <c r="D27" s="376">
        <f t="shared" si="0"/>
        <v>0</v>
      </c>
      <c r="E27" s="349">
        <f>SUM(広島市東区・安芸区・安芸郡!D8:D15)</f>
        <v>0</v>
      </c>
      <c r="F27" s="377">
        <f>SUM(広島市東区・安芸区・安芸郡!G8:G15)</f>
        <v>0</v>
      </c>
      <c r="G27" s="350">
        <f>SUM(広島市東区・安芸区・安芸郡!J8:J15)</f>
        <v>0</v>
      </c>
      <c r="H27" s="350">
        <f>SUM(広島市東区・安芸区・安芸郡!M8:M15)</f>
        <v>0</v>
      </c>
      <c r="I27" s="350">
        <f>SUM(広島市東区・安芸区・安芸郡!P8:P15)</f>
        <v>0</v>
      </c>
      <c r="J27" s="350"/>
      <c r="K27" s="350">
        <f>SUM(広島市東区・安芸区・安芸郡!S8:S15)</f>
        <v>0</v>
      </c>
      <c r="L27" s="350"/>
      <c r="M27" s="350"/>
      <c r="N27" s="349">
        <f t="shared" si="12"/>
        <v>0</v>
      </c>
      <c r="O27" s="351"/>
      <c r="P27" s="378"/>
      <c r="Q27" s="349"/>
      <c r="R27" s="350">
        <f t="shared" si="13"/>
        <v>0</v>
      </c>
      <c r="S27" s="350"/>
      <c r="T27" s="378"/>
      <c r="U27" s="349">
        <f t="shared" si="3"/>
        <v>0</v>
      </c>
      <c r="V27" s="350">
        <f t="shared" si="4"/>
        <v>0</v>
      </c>
      <c r="W27" s="350">
        <f t="shared" si="5"/>
        <v>0</v>
      </c>
      <c r="X27" s="351">
        <f t="shared" si="6"/>
        <v>0</v>
      </c>
      <c r="Y27" s="348">
        <f t="shared" si="7"/>
        <v>0</v>
      </c>
      <c r="Z27" s="352" t="s">
        <v>47</v>
      </c>
      <c r="AA27" s="353" t="s">
        <v>47</v>
      </c>
      <c r="AB27" s="353" t="s">
        <v>47</v>
      </c>
      <c r="AC27" s="353" t="s">
        <v>47</v>
      </c>
      <c r="AD27" s="354" t="s">
        <v>47</v>
      </c>
      <c r="AE27" s="355">
        <f t="shared" si="8"/>
        <v>0</v>
      </c>
      <c r="AF27" s="356">
        <f t="shared" si="8"/>
        <v>0</v>
      </c>
      <c r="AG27" s="356">
        <f t="shared" si="8"/>
        <v>0</v>
      </c>
      <c r="AH27" s="357">
        <f t="shared" si="8"/>
        <v>0</v>
      </c>
      <c r="AI27" s="355">
        <f t="shared" si="9"/>
        <v>0</v>
      </c>
      <c r="AJ27" s="356">
        <f t="shared" si="9"/>
        <v>0</v>
      </c>
      <c r="AK27" s="356">
        <f t="shared" si="9"/>
        <v>0</v>
      </c>
      <c r="AL27" s="357">
        <f t="shared" si="9"/>
        <v>0</v>
      </c>
    </row>
    <row r="28" spans="1:38">
      <c r="A28" s="391"/>
      <c r="B28" s="383"/>
      <c r="C28" s="342" t="s">
        <v>50</v>
      </c>
      <c r="D28" s="376">
        <f t="shared" si="0"/>
        <v>0</v>
      </c>
      <c r="E28" s="349">
        <f>SUM(広島市東区・安芸区・安芸郡!D25:D29)</f>
        <v>0</v>
      </c>
      <c r="F28" s="377">
        <f>SUM(広島市東区・安芸区・安芸郡!G25:G29)</f>
        <v>0</v>
      </c>
      <c r="G28" s="350">
        <f>SUM(広島市東区・安芸区・安芸郡!J25:J29)</f>
        <v>0</v>
      </c>
      <c r="H28" s="350">
        <f>SUM(広島市東区・安芸区・安芸郡!M25:M29)</f>
        <v>0</v>
      </c>
      <c r="I28" s="350">
        <f>SUM(広島市東区・安芸区・安芸郡!P25:P29)</f>
        <v>0</v>
      </c>
      <c r="J28" s="350"/>
      <c r="K28" s="350">
        <f>SUM(広島市東区・安芸区・安芸郡!S25:S29)</f>
        <v>0</v>
      </c>
      <c r="L28" s="350"/>
      <c r="M28" s="350"/>
      <c r="N28" s="349">
        <f t="shared" si="12"/>
        <v>0</v>
      </c>
      <c r="O28" s="351"/>
      <c r="P28" s="378"/>
      <c r="Q28" s="349"/>
      <c r="R28" s="350">
        <f t="shared" si="13"/>
        <v>0</v>
      </c>
      <c r="S28" s="350"/>
      <c r="T28" s="378"/>
      <c r="U28" s="349">
        <f t="shared" si="3"/>
        <v>0</v>
      </c>
      <c r="V28" s="350">
        <f t="shared" si="4"/>
        <v>0</v>
      </c>
      <c r="W28" s="350">
        <f t="shared" si="5"/>
        <v>0</v>
      </c>
      <c r="X28" s="351">
        <f t="shared" si="6"/>
        <v>0</v>
      </c>
      <c r="Y28" s="348">
        <f t="shared" si="7"/>
        <v>0</v>
      </c>
      <c r="Z28" s="352" t="s">
        <v>47</v>
      </c>
      <c r="AA28" s="353" t="s">
        <v>47</v>
      </c>
      <c r="AB28" s="353" t="s">
        <v>47</v>
      </c>
      <c r="AC28" s="353" t="s">
        <v>47</v>
      </c>
      <c r="AD28" s="354" t="s">
        <v>47</v>
      </c>
      <c r="AE28" s="355">
        <f t="shared" si="8"/>
        <v>0</v>
      </c>
      <c r="AF28" s="356">
        <f t="shared" si="8"/>
        <v>0</v>
      </c>
      <c r="AG28" s="356">
        <f t="shared" si="8"/>
        <v>0</v>
      </c>
      <c r="AH28" s="357">
        <f t="shared" si="8"/>
        <v>0</v>
      </c>
      <c r="AI28" s="355">
        <f t="shared" si="9"/>
        <v>0</v>
      </c>
      <c r="AJ28" s="356">
        <f t="shared" si="9"/>
        <v>0</v>
      </c>
      <c r="AK28" s="356">
        <f t="shared" si="9"/>
        <v>0</v>
      </c>
      <c r="AL28" s="357">
        <f t="shared" si="9"/>
        <v>0</v>
      </c>
    </row>
    <row r="29" spans="1:38">
      <c r="A29" s="391"/>
      <c r="B29" s="392"/>
      <c r="C29" s="342" t="s">
        <v>51</v>
      </c>
      <c r="D29" s="376">
        <f t="shared" si="0"/>
        <v>0</v>
      </c>
      <c r="E29" s="349">
        <f>SUM(広島市東区・安芸区・安芸郡!D16:D18,広島市東区・安芸区・安芸郡!D30:D32)</f>
        <v>0</v>
      </c>
      <c r="F29" s="377">
        <f>SUM(広島市東区・安芸区・安芸郡!G16:G18,広島市東区・安芸区・安芸郡!G30:G32)</f>
        <v>0</v>
      </c>
      <c r="G29" s="350">
        <f>SUM(広島市東区・安芸区・安芸郡!J16:J18,広島市東区・安芸区・安芸郡!J30:J32)</f>
        <v>0</v>
      </c>
      <c r="H29" s="350">
        <f>SUM(広島市東区・安芸区・安芸郡!M16:M18,広島市東区・安芸区・安芸郡!M30:M32)</f>
        <v>0</v>
      </c>
      <c r="I29" s="350">
        <f>SUM(広島市東区・安芸区・安芸郡!P16:P18,広島市東区・安芸区・安芸郡!P30:P32)</f>
        <v>0</v>
      </c>
      <c r="J29" s="350"/>
      <c r="K29" s="350">
        <f>SUM(広島市東区・安芸区・安芸郡!S16:S18,広島市東区・安芸区・安芸郡!S30:S32)</f>
        <v>0</v>
      </c>
      <c r="L29" s="350"/>
      <c r="M29" s="350"/>
      <c r="N29" s="349">
        <f t="shared" si="12"/>
        <v>0</v>
      </c>
      <c r="O29" s="351"/>
      <c r="P29" s="378"/>
      <c r="Q29" s="349"/>
      <c r="R29" s="350">
        <f t="shared" si="13"/>
        <v>0</v>
      </c>
      <c r="S29" s="350"/>
      <c r="T29" s="378"/>
      <c r="U29" s="349">
        <f t="shared" si="3"/>
        <v>0</v>
      </c>
      <c r="V29" s="350">
        <f t="shared" si="4"/>
        <v>0</v>
      </c>
      <c r="W29" s="350">
        <f t="shared" si="5"/>
        <v>0</v>
      </c>
      <c r="X29" s="351">
        <f t="shared" si="6"/>
        <v>0</v>
      </c>
      <c r="Y29" s="348">
        <f t="shared" si="7"/>
        <v>0</v>
      </c>
      <c r="Z29" s="352" t="s">
        <v>47</v>
      </c>
      <c r="AA29" s="353" t="s">
        <v>47</v>
      </c>
      <c r="AB29" s="353" t="s">
        <v>47</v>
      </c>
      <c r="AC29" s="353" t="s">
        <v>47</v>
      </c>
      <c r="AD29" s="354" t="s">
        <v>47</v>
      </c>
      <c r="AE29" s="355">
        <f t="shared" si="8"/>
        <v>0</v>
      </c>
      <c r="AF29" s="356">
        <f t="shared" si="8"/>
        <v>0</v>
      </c>
      <c r="AG29" s="356">
        <f t="shared" si="8"/>
        <v>0</v>
      </c>
      <c r="AH29" s="357">
        <f t="shared" si="8"/>
        <v>0</v>
      </c>
      <c r="AI29" s="355">
        <f t="shared" si="9"/>
        <v>0</v>
      </c>
      <c r="AJ29" s="356">
        <f t="shared" si="9"/>
        <v>0</v>
      </c>
      <c r="AK29" s="356">
        <f t="shared" si="9"/>
        <v>0</v>
      </c>
      <c r="AL29" s="357">
        <f t="shared" si="9"/>
        <v>0</v>
      </c>
    </row>
    <row r="30" spans="1:38">
      <c r="A30" s="391" t="s">
        <v>52</v>
      </c>
      <c r="B30" s="395">
        <f>SUM(D30)</f>
        <v>0</v>
      </c>
      <c r="C30" s="342" t="s">
        <v>52</v>
      </c>
      <c r="D30" s="376">
        <f t="shared" si="0"/>
        <v>0</v>
      </c>
      <c r="E30" s="349">
        <f>広島市安佐南区・安佐北区!D23</f>
        <v>0</v>
      </c>
      <c r="F30" s="377">
        <f>広島市安佐南区・安佐北区!G23</f>
        <v>0</v>
      </c>
      <c r="G30" s="350">
        <f>広島市安佐南区・安佐北区!J23</f>
        <v>0</v>
      </c>
      <c r="H30" s="350">
        <f>広島市安佐南区・安佐北区!M23</f>
        <v>0</v>
      </c>
      <c r="I30" s="350">
        <f>広島市安佐南区・安佐北区!P23</f>
        <v>0</v>
      </c>
      <c r="J30" s="350"/>
      <c r="K30" s="350">
        <f>広島市安佐南区・安佐北区!S23</f>
        <v>0</v>
      </c>
      <c r="L30" s="350"/>
      <c r="M30" s="350"/>
      <c r="N30" s="349">
        <f t="shared" si="12"/>
        <v>0</v>
      </c>
      <c r="O30" s="351"/>
      <c r="P30" s="378"/>
      <c r="Q30" s="349"/>
      <c r="R30" s="350">
        <f t="shared" si="13"/>
        <v>0</v>
      </c>
      <c r="S30" s="350"/>
      <c r="T30" s="378"/>
      <c r="U30" s="349">
        <f t="shared" si="3"/>
        <v>0</v>
      </c>
      <c r="V30" s="350">
        <f t="shared" si="4"/>
        <v>0</v>
      </c>
      <c r="W30" s="350">
        <f t="shared" si="5"/>
        <v>0</v>
      </c>
      <c r="X30" s="351">
        <f t="shared" si="6"/>
        <v>0</v>
      </c>
      <c r="Y30" s="348">
        <f t="shared" si="7"/>
        <v>0</v>
      </c>
      <c r="Z30" s="352" t="s">
        <v>47</v>
      </c>
      <c r="AA30" s="353" t="s">
        <v>47</v>
      </c>
      <c r="AB30" s="353" t="s">
        <v>47</v>
      </c>
      <c r="AC30" s="353" t="s">
        <v>47</v>
      </c>
      <c r="AD30" s="354" t="s">
        <v>47</v>
      </c>
      <c r="AE30" s="355">
        <f t="shared" si="8"/>
        <v>0</v>
      </c>
      <c r="AF30" s="356">
        <f t="shared" si="8"/>
        <v>0</v>
      </c>
      <c r="AG30" s="356">
        <f t="shared" si="8"/>
        <v>0</v>
      </c>
      <c r="AH30" s="357">
        <f t="shared" si="8"/>
        <v>0</v>
      </c>
      <c r="AI30" s="355">
        <f t="shared" si="9"/>
        <v>0</v>
      </c>
      <c r="AJ30" s="356">
        <f t="shared" si="9"/>
        <v>0</v>
      </c>
      <c r="AK30" s="356">
        <f t="shared" si="9"/>
        <v>0</v>
      </c>
      <c r="AL30" s="357">
        <f t="shared" si="9"/>
        <v>0</v>
      </c>
    </row>
    <row r="31" spans="1:38">
      <c r="A31" s="391" t="s">
        <v>53</v>
      </c>
      <c r="B31" s="395" t="e">
        <f>SUM(D31)</f>
        <v>#REF!</v>
      </c>
      <c r="C31" s="342" t="s">
        <v>53</v>
      </c>
      <c r="D31" s="376" t="e">
        <f t="shared" si="0"/>
        <v>#REF!</v>
      </c>
      <c r="E31" s="349" t="e">
        <f>#REF!</f>
        <v>#REF!</v>
      </c>
      <c r="F31" s="377" t="e">
        <f>#REF!</f>
        <v>#REF!</v>
      </c>
      <c r="G31" s="350" t="e">
        <f>#REF!</f>
        <v>#REF!</v>
      </c>
      <c r="H31" s="350" t="e">
        <f>#REF!</f>
        <v>#REF!</v>
      </c>
      <c r="I31" s="350" t="e">
        <f>#REF!</f>
        <v>#REF!</v>
      </c>
      <c r="J31" s="350"/>
      <c r="K31" s="350" t="e">
        <f>#REF!</f>
        <v>#REF!</v>
      </c>
      <c r="L31" s="350"/>
      <c r="M31" s="350"/>
      <c r="N31" s="349" t="e">
        <f>D31-O31</f>
        <v>#REF!</v>
      </c>
      <c r="O31" s="351" t="e">
        <f>SUM(#REF!)</f>
        <v>#REF!</v>
      </c>
      <c r="P31" s="378"/>
      <c r="Q31" s="349"/>
      <c r="R31" s="350" t="e">
        <f>D31-O31</f>
        <v>#REF!</v>
      </c>
      <c r="S31" s="350" t="e">
        <f>O31</f>
        <v>#REF!</v>
      </c>
      <c r="T31" s="378"/>
      <c r="U31" s="349" t="e">
        <f t="shared" si="3"/>
        <v>#REF!</v>
      </c>
      <c r="V31" s="350" t="e">
        <f t="shared" si="4"/>
        <v>#REF!</v>
      </c>
      <c r="W31" s="350" t="e">
        <f t="shared" si="5"/>
        <v>#REF!</v>
      </c>
      <c r="X31" s="351">
        <f t="shared" si="6"/>
        <v>0</v>
      </c>
      <c r="Y31" s="348">
        <f t="shared" si="7"/>
        <v>0</v>
      </c>
      <c r="Z31" s="352" t="s">
        <v>47</v>
      </c>
      <c r="AA31" s="353" t="s">
        <v>47</v>
      </c>
      <c r="AB31" s="353" t="s">
        <v>47</v>
      </c>
      <c r="AC31" s="353" t="s">
        <v>47</v>
      </c>
      <c r="AD31" s="354" t="s">
        <v>47</v>
      </c>
      <c r="AE31" s="355" t="e">
        <f t="shared" si="8"/>
        <v>#REF!</v>
      </c>
      <c r="AF31" s="356" t="e">
        <f t="shared" si="8"/>
        <v>#REF!</v>
      </c>
      <c r="AG31" s="356" t="e">
        <f t="shared" si="8"/>
        <v>#REF!</v>
      </c>
      <c r="AH31" s="357" t="e">
        <f t="shared" si="8"/>
        <v>#REF!</v>
      </c>
      <c r="AI31" s="355" t="e">
        <f t="shared" si="9"/>
        <v>#REF!</v>
      </c>
      <c r="AJ31" s="356" t="e">
        <f t="shared" si="9"/>
        <v>#REF!</v>
      </c>
      <c r="AK31" s="356" t="e">
        <f t="shared" si="9"/>
        <v>#REF!</v>
      </c>
      <c r="AL31" s="357" t="e">
        <f t="shared" si="9"/>
        <v>#REF!</v>
      </c>
    </row>
    <row r="32" spans="1:38" ht="11.25" customHeight="1">
      <c r="A32" s="393" t="s">
        <v>61</v>
      </c>
      <c r="B32" s="394">
        <f>SUM(D32:D33)</f>
        <v>0</v>
      </c>
      <c r="C32" s="342" t="s">
        <v>54</v>
      </c>
      <c r="D32" s="376">
        <f t="shared" si="0"/>
        <v>0</v>
      </c>
      <c r="E32" s="349">
        <f>広島市西区・佐伯区!D19</f>
        <v>0</v>
      </c>
      <c r="F32" s="377">
        <f>広島市西区・佐伯区!G19</f>
        <v>0</v>
      </c>
      <c r="G32" s="350">
        <f>広島市西区・佐伯区!J19</f>
        <v>0</v>
      </c>
      <c r="H32" s="350">
        <f>広島市西区・佐伯区!M19</f>
        <v>0</v>
      </c>
      <c r="I32" s="350">
        <f>広島市西区・佐伯区!P19</f>
        <v>0</v>
      </c>
      <c r="J32" s="350"/>
      <c r="K32" s="350">
        <f>広島市西区・佐伯区!S19</f>
        <v>0</v>
      </c>
      <c r="L32" s="350"/>
      <c r="M32" s="350"/>
      <c r="N32" s="349">
        <f>D32</f>
        <v>0</v>
      </c>
      <c r="O32" s="351"/>
      <c r="P32" s="378"/>
      <c r="Q32" s="349"/>
      <c r="R32" s="350">
        <f>D32</f>
        <v>0</v>
      </c>
      <c r="S32" s="350"/>
      <c r="T32" s="378"/>
      <c r="U32" s="349">
        <f t="shared" si="3"/>
        <v>0</v>
      </c>
      <c r="V32" s="350">
        <f t="shared" si="4"/>
        <v>0</v>
      </c>
      <c r="W32" s="350">
        <f t="shared" si="5"/>
        <v>0</v>
      </c>
      <c r="X32" s="351">
        <f t="shared" si="6"/>
        <v>0</v>
      </c>
      <c r="Y32" s="348">
        <f t="shared" si="7"/>
        <v>0</v>
      </c>
      <c r="Z32" s="352" t="s">
        <v>47</v>
      </c>
      <c r="AA32" s="353" t="s">
        <v>47</v>
      </c>
      <c r="AB32" s="353" t="s">
        <v>47</v>
      </c>
      <c r="AC32" s="353" t="s">
        <v>47</v>
      </c>
      <c r="AD32" s="354" t="s">
        <v>47</v>
      </c>
      <c r="AE32" s="355">
        <f t="shared" si="8"/>
        <v>0</v>
      </c>
      <c r="AF32" s="356">
        <f t="shared" si="8"/>
        <v>0</v>
      </c>
      <c r="AG32" s="356">
        <f t="shared" si="8"/>
        <v>0</v>
      </c>
      <c r="AH32" s="357">
        <f t="shared" si="8"/>
        <v>0</v>
      </c>
      <c r="AI32" s="355">
        <f t="shared" ref="AI32:AL54" si="14">IF(AA32&lt;&gt;$Z32,SUM($U32,$W32)+$Y32,SUM($U32,$W32))</f>
        <v>0</v>
      </c>
      <c r="AJ32" s="356">
        <f t="shared" si="14"/>
        <v>0</v>
      </c>
      <c r="AK32" s="356">
        <f t="shared" si="14"/>
        <v>0</v>
      </c>
      <c r="AL32" s="357">
        <f t="shared" si="14"/>
        <v>0</v>
      </c>
    </row>
    <row r="33" spans="1:38">
      <c r="A33" s="391"/>
      <c r="B33" s="392"/>
      <c r="C33" s="342" t="s">
        <v>55</v>
      </c>
      <c r="D33" s="376">
        <f t="shared" si="0"/>
        <v>0</v>
      </c>
      <c r="E33" s="349">
        <f>広島市西区・佐伯区!D32</f>
        <v>0</v>
      </c>
      <c r="F33" s="377">
        <f>広島市西区・佐伯区!G32</f>
        <v>0</v>
      </c>
      <c r="G33" s="350">
        <f>広島市西区・佐伯区!J32</f>
        <v>0</v>
      </c>
      <c r="H33" s="350">
        <f>広島市西区・佐伯区!M32</f>
        <v>0</v>
      </c>
      <c r="I33" s="350">
        <f>広島市西区・佐伯区!P32</f>
        <v>0</v>
      </c>
      <c r="J33" s="350"/>
      <c r="K33" s="350">
        <f>広島市西区・佐伯区!S32</f>
        <v>0</v>
      </c>
      <c r="L33" s="350"/>
      <c r="M33" s="350"/>
      <c r="N33" s="349">
        <f>D33</f>
        <v>0</v>
      </c>
      <c r="O33" s="351"/>
      <c r="P33" s="378"/>
      <c r="Q33" s="349"/>
      <c r="R33" s="350">
        <f>D33</f>
        <v>0</v>
      </c>
      <c r="S33" s="350"/>
      <c r="T33" s="378"/>
      <c r="U33" s="349">
        <f t="shared" si="3"/>
        <v>0</v>
      </c>
      <c r="V33" s="350">
        <f t="shared" si="4"/>
        <v>0</v>
      </c>
      <c r="W33" s="350">
        <f t="shared" si="5"/>
        <v>0</v>
      </c>
      <c r="X33" s="351">
        <f t="shared" si="6"/>
        <v>0</v>
      </c>
      <c r="Y33" s="348">
        <f t="shared" si="7"/>
        <v>0</v>
      </c>
      <c r="Z33" s="352" t="s">
        <v>47</v>
      </c>
      <c r="AA33" s="353" t="s">
        <v>47</v>
      </c>
      <c r="AB33" s="353" t="s">
        <v>47</v>
      </c>
      <c r="AC33" s="353" t="s">
        <v>47</v>
      </c>
      <c r="AD33" s="354" t="s">
        <v>47</v>
      </c>
      <c r="AE33" s="355">
        <f t="shared" si="8"/>
        <v>0</v>
      </c>
      <c r="AF33" s="356">
        <f t="shared" si="8"/>
        <v>0</v>
      </c>
      <c r="AG33" s="356">
        <f t="shared" si="8"/>
        <v>0</v>
      </c>
      <c r="AH33" s="357">
        <f t="shared" si="8"/>
        <v>0</v>
      </c>
      <c r="AI33" s="355">
        <f t="shared" si="14"/>
        <v>0</v>
      </c>
      <c r="AJ33" s="356">
        <f t="shared" si="14"/>
        <v>0</v>
      </c>
      <c r="AK33" s="356">
        <f t="shared" si="14"/>
        <v>0</v>
      </c>
      <c r="AL33" s="357">
        <f t="shared" si="14"/>
        <v>0</v>
      </c>
    </row>
    <row r="34" spans="1:38" ht="11.25" customHeight="1">
      <c r="A34" s="393" t="s">
        <v>62</v>
      </c>
      <c r="B34" s="394">
        <f>SUM(D34:D35)</f>
        <v>930</v>
      </c>
      <c r="C34" s="342" t="s">
        <v>56</v>
      </c>
      <c r="D34" s="376">
        <f t="shared" si="0"/>
        <v>0</v>
      </c>
      <c r="E34" s="349">
        <f>廿日市市・大竹市!D19</f>
        <v>0</v>
      </c>
      <c r="F34" s="377">
        <f>廿日市市・大竹市!G19</f>
        <v>0</v>
      </c>
      <c r="G34" s="350">
        <f>廿日市市・大竹市!J19</f>
        <v>0</v>
      </c>
      <c r="H34" s="350">
        <f>廿日市市・大竹市!M19</f>
        <v>0</v>
      </c>
      <c r="I34" s="350">
        <f>廿日市市・大竹市!P19</f>
        <v>0</v>
      </c>
      <c r="J34" s="350"/>
      <c r="K34" s="350">
        <f>廿日市市・大竹市!S19</f>
        <v>0</v>
      </c>
      <c r="L34" s="350"/>
      <c r="M34" s="350"/>
      <c r="N34" s="349" t="e">
        <f>D34-O34</f>
        <v>#REF!</v>
      </c>
      <c r="O34" s="351" t="e">
        <f>廿日市市・大竹市!#REF!</f>
        <v>#REF!</v>
      </c>
      <c r="P34" s="378"/>
      <c r="Q34" s="349"/>
      <c r="R34" s="350">
        <f>D34-S34</f>
        <v>0</v>
      </c>
      <c r="S34" s="350">
        <f>SUM(廿日市市・大竹市!D16:D17)</f>
        <v>0</v>
      </c>
      <c r="T34" s="378"/>
      <c r="U34" s="349">
        <f t="shared" si="3"/>
        <v>0</v>
      </c>
      <c r="V34" s="350">
        <f t="shared" si="4"/>
        <v>0</v>
      </c>
      <c r="W34" s="350">
        <f t="shared" si="5"/>
        <v>0</v>
      </c>
      <c r="X34" s="351">
        <f t="shared" si="6"/>
        <v>0</v>
      </c>
      <c r="Y34" s="348">
        <f t="shared" si="7"/>
        <v>0</v>
      </c>
      <c r="Z34" s="352" t="s">
        <v>47</v>
      </c>
      <c r="AA34" s="353" t="s">
        <v>47</v>
      </c>
      <c r="AB34" s="353" t="s">
        <v>47</v>
      </c>
      <c r="AC34" s="353" t="s">
        <v>47</v>
      </c>
      <c r="AD34" s="354" t="s">
        <v>47</v>
      </c>
      <c r="AE34" s="355">
        <f t="shared" si="8"/>
        <v>0</v>
      </c>
      <c r="AF34" s="356">
        <f t="shared" si="8"/>
        <v>0</v>
      </c>
      <c r="AG34" s="356">
        <f t="shared" si="8"/>
        <v>0</v>
      </c>
      <c r="AH34" s="357">
        <f t="shared" si="8"/>
        <v>0</v>
      </c>
      <c r="AI34" s="355">
        <f t="shared" si="14"/>
        <v>0</v>
      </c>
      <c r="AJ34" s="356">
        <f t="shared" si="14"/>
        <v>0</v>
      </c>
      <c r="AK34" s="356">
        <f t="shared" si="14"/>
        <v>0</v>
      </c>
      <c r="AL34" s="357">
        <f t="shared" si="14"/>
        <v>0</v>
      </c>
    </row>
    <row r="35" spans="1:38">
      <c r="A35" s="391"/>
      <c r="B35" s="392"/>
      <c r="C35" s="342" t="s">
        <v>57</v>
      </c>
      <c r="D35" s="376">
        <f t="shared" si="0"/>
        <v>930</v>
      </c>
      <c r="E35" s="349">
        <f>廿日市市・大竹市!D26</f>
        <v>0</v>
      </c>
      <c r="F35" s="377">
        <f>廿日市市・大竹市!F26</f>
        <v>930</v>
      </c>
      <c r="G35" s="350">
        <f>廿日市市・大竹市!J26</f>
        <v>0</v>
      </c>
      <c r="H35" s="350">
        <f>廿日市市・大竹市!M26</f>
        <v>0</v>
      </c>
      <c r="I35" s="350">
        <f>廿日市市・大竹市!P26</f>
        <v>0</v>
      </c>
      <c r="J35" s="350"/>
      <c r="K35" s="350">
        <f>廿日市市・大竹市!S26</f>
        <v>0</v>
      </c>
      <c r="L35" s="350"/>
      <c r="M35" s="350"/>
      <c r="N35" s="349">
        <f>D35</f>
        <v>930</v>
      </c>
      <c r="O35" s="351"/>
      <c r="P35" s="378"/>
      <c r="Q35" s="349"/>
      <c r="R35" s="350">
        <f>N35</f>
        <v>930</v>
      </c>
      <c r="S35" s="350"/>
      <c r="T35" s="378"/>
      <c r="U35" s="349">
        <f t="shared" si="3"/>
        <v>46.5</v>
      </c>
      <c r="V35" s="350">
        <f t="shared" si="4"/>
        <v>0</v>
      </c>
      <c r="W35" s="350">
        <f t="shared" si="5"/>
        <v>0</v>
      </c>
      <c r="X35" s="351">
        <f t="shared" si="6"/>
        <v>0</v>
      </c>
      <c r="Y35" s="348">
        <f t="shared" si="7"/>
        <v>0</v>
      </c>
      <c r="Z35" s="352" t="s">
        <v>47</v>
      </c>
      <c r="AA35" s="353" t="s">
        <v>47</v>
      </c>
      <c r="AB35" s="353" t="s">
        <v>47</v>
      </c>
      <c r="AC35" s="353" t="s">
        <v>47</v>
      </c>
      <c r="AD35" s="354" t="s">
        <v>47</v>
      </c>
      <c r="AE35" s="355">
        <f t="shared" si="8"/>
        <v>46.5</v>
      </c>
      <c r="AF35" s="356">
        <f t="shared" si="8"/>
        <v>46.5</v>
      </c>
      <c r="AG35" s="356">
        <f t="shared" si="8"/>
        <v>46.5</v>
      </c>
      <c r="AH35" s="357">
        <f t="shared" si="8"/>
        <v>46.5</v>
      </c>
      <c r="AI35" s="355">
        <f t="shared" si="14"/>
        <v>46.5</v>
      </c>
      <c r="AJ35" s="356">
        <f t="shared" si="14"/>
        <v>46.5</v>
      </c>
      <c r="AK35" s="356">
        <f t="shared" si="14"/>
        <v>46.5</v>
      </c>
      <c r="AL35" s="357">
        <f t="shared" si="14"/>
        <v>46.5</v>
      </c>
    </row>
    <row r="36" spans="1:38">
      <c r="A36" s="391" t="s">
        <v>63</v>
      </c>
      <c r="B36" s="394">
        <f>SUM(D36:D37)</f>
        <v>0</v>
      </c>
      <c r="C36" s="342" t="s">
        <v>64</v>
      </c>
      <c r="D36" s="376">
        <f t="shared" si="0"/>
        <v>0</v>
      </c>
      <c r="E36" s="349">
        <f>岩国市!D30</f>
        <v>0</v>
      </c>
      <c r="F36" s="377"/>
      <c r="G36" s="350">
        <f>岩国市!G30</f>
        <v>0</v>
      </c>
      <c r="H36" s="350">
        <f>岩国市!J30</f>
        <v>0</v>
      </c>
      <c r="I36" s="350">
        <f>岩国市!M30</f>
        <v>0</v>
      </c>
      <c r="J36" s="350">
        <f>岩国市!P30</f>
        <v>0</v>
      </c>
      <c r="K36" s="350">
        <f>岩国市!S30</f>
        <v>0</v>
      </c>
      <c r="L36" s="350"/>
      <c r="M36" s="350"/>
      <c r="N36" s="349"/>
      <c r="O36" s="351">
        <f>SUM(岩国市!D8:D22,岩国市!G30,岩国市!J30,岩国市!M30,岩国市!S30)</f>
        <v>0</v>
      </c>
      <c r="P36" s="378">
        <f>SUM(岩国市!S39,岩国市!D24:D29)</f>
        <v>0</v>
      </c>
      <c r="Q36" s="349">
        <f>D36</f>
        <v>0</v>
      </c>
      <c r="R36" s="350"/>
      <c r="S36" s="350"/>
      <c r="T36" s="378"/>
      <c r="U36" s="349">
        <f t="shared" si="3"/>
        <v>0</v>
      </c>
      <c r="V36" s="350">
        <f>(COUNT(岩国市!D24:D29)-COUNTIF((岩国市!D24:D29),0))*200</f>
        <v>0</v>
      </c>
      <c r="W36" s="350">
        <f>(COUNT(岩国市!D22,岩国市!D24:D29)-COUNTIF((岩国市!D22:'岩国市'!D24:D29),0))*200</f>
        <v>0</v>
      </c>
      <c r="X36" s="396">
        <f>ROUNDUP((Q36+Q37)/W69,0)*230</f>
        <v>0</v>
      </c>
      <c r="Y36" s="397">
        <f>ROUNDUP((Q36+Q37)/X69,0)*230</f>
        <v>0</v>
      </c>
      <c r="Z36" s="352" t="s">
        <v>65</v>
      </c>
      <c r="AA36" s="353" t="s">
        <v>47</v>
      </c>
      <c r="AB36" s="353" t="s">
        <v>47</v>
      </c>
      <c r="AC36" s="353" t="s">
        <v>65</v>
      </c>
      <c r="AD36" s="354" t="s">
        <v>65</v>
      </c>
      <c r="AE36" s="355">
        <f t="shared" ref="AE36:AH54" si="15">IF(AA36&lt;&gt;$Z36,SUM($U36,$V36,$X36),SUM($U36:$V36))</f>
        <v>0</v>
      </c>
      <c r="AF36" s="356">
        <f t="shared" si="15"/>
        <v>0</v>
      </c>
      <c r="AG36" s="356">
        <f t="shared" si="15"/>
        <v>0</v>
      </c>
      <c r="AH36" s="357">
        <f t="shared" si="15"/>
        <v>0</v>
      </c>
      <c r="AI36" s="355">
        <f t="shared" si="14"/>
        <v>0</v>
      </c>
      <c r="AJ36" s="356">
        <f t="shared" si="14"/>
        <v>0</v>
      </c>
      <c r="AK36" s="356">
        <f t="shared" si="14"/>
        <v>0</v>
      </c>
      <c r="AL36" s="357">
        <f t="shared" si="14"/>
        <v>0</v>
      </c>
    </row>
    <row r="37" spans="1:38">
      <c r="A37" s="391"/>
      <c r="B37" s="392"/>
      <c r="C37" s="342" t="s">
        <v>66</v>
      </c>
      <c r="D37" s="376">
        <f t="shared" si="0"/>
        <v>0</v>
      </c>
      <c r="E37" s="349">
        <f>岩国市!D38</f>
        <v>0</v>
      </c>
      <c r="F37" s="377"/>
      <c r="G37" s="350">
        <f>岩国市!G38</f>
        <v>0</v>
      </c>
      <c r="H37" s="350">
        <f>岩国市!J38</f>
        <v>0</v>
      </c>
      <c r="I37" s="350">
        <f>岩国市!M38</f>
        <v>0</v>
      </c>
      <c r="J37" s="350"/>
      <c r="K37" s="350">
        <f>岩国市!S38</f>
        <v>0</v>
      </c>
      <c r="L37" s="350"/>
      <c r="M37" s="350">
        <f>岩国市!P38</f>
        <v>0</v>
      </c>
      <c r="N37" s="349"/>
      <c r="O37" s="351"/>
      <c r="P37" s="378">
        <f>D37</f>
        <v>0</v>
      </c>
      <c r="Q37" s="349">
        <f>D37</f>
        <v>0</v>
      </c>
      <c r="R37" s="350"/>
      <c r="S37" s="350"/>
      <c r="T37" s="378">
        <f>D37</f>
        <v>0</v>
      </c>
      <c r="U37" s="349">
        <f t="shared" si="3"/>
        <v>0</v>
      </c>
      <c r="V37" s="350">
        <f>(COUNT(岩国市!D35:D37,岩国市!G35:G37,岩国市!J35:J37,岩国市!M35:M37,岩国市!P35:P37) - COUNTIF(岩国市!D35:D37:'岩国市'!G35:G37:'岩国市'!J35:J37:'岩国市'!M35:M37:'岩国市'!P35:P37:'岩国市'!S35:S37,0)) * 500</f>
        <v>0</v>
      </c>
      <c r="W37" s="350">
        <f>(COUNT(岩国市!D35:D37,岩国市!G35:G37,岩国市!J35:J37,岩国市!M35:M37,岩国市!P35:P37) - COUNTIF(岩国市!D35:D37:'岩国市'!G35:G37:'岩国市'!J35:J37:'岩国市'!M35:M37:'岩国市'!P35:P37:'岩国市'!S35:S37,0)) * 500</f>
        <v>0</v>
      </c>
      <c r="X37" s="347"/>
      <c r="Y37" s="348"/>
      <c r="Z37" s="352" t="s">
        <v>65</v>
      </c>
      <c r="AA37" s="353" t="s">
        <v>47</v>
      </c>
      <c r="AB37" s="353" t="s">
        <v>47</v>
      </c>
      <c r="AC37" s="353" t="s">
        <v>65</v>
      </c>
      <c r="AD37" s="354" t="s">
        <v>65</v>
      </c>
      <c r="AE37" s="355">
        <f t="shared" si="15"/>
        <v>0</v>
      </c>
      <c r="AF37" s="356">
        <f t="shared" si="15"/>
        <v>0</v>
      </c>
      <c r="AG37" s="356">
        <f t="shared" si="15"/>
        <v>0</v>
      </c>
      <c r="AH37" s="357">
        <f t="shared" si="15"/>
        <v>0</v>
      </c>
      <c r="AI37" s="355">
        <f t="shared" si="14"/>
        <v>0</v>
      </c>
      <c r="AJ37" s="356">
        <f t="shared" si="14"/>
        <v>0</v>
      </c>
      <c r="AK37" s="356">
        <f t="shared" si="14"/>
        <v>0</v>
      </c>
      <c r="AL37" s="357">
        <f t="shared" si="14"/>
        <v>0</v>
      </c>
    </row>
    <row r="38" spans="1:38">
      <c r="A38" s="391" t="s">
        <v>67</v>
      </c>
      <c r="B38" s="395">
        <f>SUM(D38)</f>
        <v>0</v>
      </c>
      <c r="C38" s="342" t="s">
        <v>67</v>
      </c>
      <c r="D38" s="376">
        <f t="shared" si="0"/>
        <v>0</v>
      </c>
      <c r="E38" s="349">
        <f>呉市!D33</f>
        <v>0</v>
      </c>
      <c r="F38" s="377"/>
      <c r="G38" s="350">
        <f>呉市!G33</f>
        <v>0</v>
      </c>
      <c r="H38" s="350">
        <f>呉市!J33</f>
        <v>0</v>
      </c>
      <c r="I38" s="350">
        <f>呉市!M33</f>
        <v>0</v>
      </c>
      <c r="J38" s="350"/>
      <c r="K38" s="350">
        <f>呉市!P33+呉市!S33</f>
        <v>0</v>
      </c>
      <c r="L38" s="350"/>
      <c r="M38" s="350"/>
      <c r="N38" s="349"/>
      <c r="O38" s="351">
        <f>D38</f>
        <v>0</v>
      </c>
      <c r="P38" s="378"/>
      <c r="Q38" s="349"/>
      <c r="R38" s="350">
        <f>O38-S38</f>
        <v>0</v>
      </c>
      <c r="S38" s="350">
        <f>SUM(呉市!D26:D31,呉市!G26:G31,呉市!J26:J31)</f>
        <v>0</v>
      </c>
      <c r="T38" s="378"/>
      <c r="U38" s="349">
        <f t="shared" si="3"/>
        <v>0</v>
      </c>
      <c r="V38" s="350">
        <f t="shared" ref="V38:V44" si="16">S38*0.3</f>
        <v>0</v>
      </c>
      <c r="W38" s="350">
        <f t="shared" ref="W38:W44" si="17">S38*0.3</f>
        <v>0</v>
      </c>
      <c r="X38" s="351">
        <f t="shared" ref="X38:X67" si="18">Q38*(0.1*(2000/$W$69))</f>
        <v>0</v>
      </c>
      <c r="Y38" s="348">
        <f t="shared" ref="Y38:Y67" si="19">Q38*(0.1*(2000/$X$69))</f>
        <v>0</v>
      </c>
      <c r="Z38" s="352" t="s">
        <v>68</v>
      </c>
      <c r="AA38" s="353" t="s">
        <v>47</v>
      </c>
      <c r="AB38" s="353" t="s">
        <v>47</v>
      </c>
      <c r="AC38" s="353" t="s">
        <v>47</v>
      </c>
      <c r="AD38" s="354" t="s">
        <v>68</v>
      </c>
      <c r="AE38" s="355">
        <f t="shared" si="15"/>
        <v>0</v>
      </c>
      <c r="AF38" s="356">
        <f t="shared" si="15"/>
        <v>0</v>
      </c>
      <c r="AG38" s="356">
        <f t="shared" si="15"/>
        <v>0</v>
      </c>
      <c r="AH38" s="357">
        <f t="shared" si="15"/>
        <v>0</v>
      </c>
      <c r="AI38" s="355">
        <f t="shared" si="14"/>
        <v>0</v>
      </c>
      <c r="AJ38" s="356">
        <f t="shared" si="14"/>
        <v>0</v>
      </c>
      <c r="AK38" s="356">
        <f t="shared" si="14"/>
        <v>0</v>
      </c>
      <c r="AL38" s="357">
        <f t="shared" si="14"/>
        <v>0</v>
      </c>
    </row>
    <row r="39" spans="1:38">
      <c r="A39" s="398" t="s">
        <v>69</v>
      </c>
      <c r="B39" s="394">
        <f>SUM(D39:D40)</f>
        <v>0</v>
      </c>
      <c r="C39" s="342" t="s">
        <v>69</v>
      </c>
      <c r="D39" s="376">
        <f t="shared" si="0"/>
        <v>0</v>
      </c>
      <c r="E39" s="349">
        <f>SUM(江田島市!D8:D22)</f>
        <v>0</v>
      </c>
      <c r="F39" s="349"/>
      <c r="G39" s="349">
        <f>SUM(江田島市!G8:G22)</f>
        <v>0</v>
      </c>
      <c r="H39" s="350">
        <f>SUM(江田島市!J8:J22)</f>
        <v>0</v>
      </c>
      <c r="I39" s="350">
        <f>SUM(江田島市!M8:M22)</f>
        <v>0</v>
      </c>
      <c r="J39" s="350">
        <f>SUM(江田島市!P8:P22)</f>
        <v>0</v>
      </c>
      <c r="K39" s="350">
        <f>SUM(江田島市!S8:S22)</f>
        <v>0</v>
      </c>
      <c r="L39" s="350"/>
      <c r="M39" s="350"/>
      <c r="N39" s="349"/>
      <c r="O39" s="351">
        <f>D39</f>
        <v>0</v>
      </c>
      <c r="P39" s="378"/>
      <c r="Q39" s="349"/>
      <c r="R39" s="350"/>
      <c r="S39" s="350">
        <f>O39</f>
        <v>0</v>
      </c>
      <c r="T39" s="378"/>
      <c r="U39" s="349">
        <f t="shared" si="3"/>
        <v>0</v>
      </c>
      <c r="V39" s="350">
        <f t="shared" si="16"/>
        <v>0</v>
      </c>
      <c r="W39" s="350">
        <f t="shared" si="17"/>
        <v>0</v>
      </c>
      <c r="X39" s="351">
        <f t="shared" si="18"/>
        <v>0</v>
      </c>
      <c r="Y39" s="348">
        <f t="shared" si="19"/>
        <v>0</v>
      </c>
      <c r="Z39" s="352" t="s">
        <v>68</v>
      </c>
      <c r="AA39" s="353" t="s">
        <v>47</v>
      </c>
      <c r="AB39" s="353" t="s">
        <v>47</v>
      </c>
      <c r="AC39" s="353" t="s">
        <v>47</v>
      </c>
      <c r="AD39" s="354" t="s">
        <v>68</v>
      </c>
      <c r="AE39" s="355">
        <f t="shared" si="15"/>
        <v>0</v>
      </c>
      <c r="AF39" s="356">
        <f t="shared" si="15"/>
        <v>0</v>
      </c>
      <c r="AG39" s="356">
        <f t="shared" si="15"/>
        <v>0</v>
      </c>
      <c r="AH39" s="357">
        <f t="shared" si="15"/>
        <v>0</v>
      </c>
      <c r="AI39" s="355">
        <f t="shared" si="14"/>
        <v>0</v>
      </c>
      <c r="AJ39" s="356">
        <f t="shared" si="14"/>
        <v>0</v>
      </c>
      <c r="AK39" s="356">
        <f t="shared" si="14"/>
        <v>0</v>
      </c>
      <c r="AL39" s="357">
        <f t="shared" si="14"/>
        <v>0</v>
      </c>
    </row>
    <row r="40" spans="1:38" ht="13.5" customHeight="1">
      <c r="A40" s="399"/>
      <c r="B40" s="392"/>
      <c r="C40" s="342" t="s">
        <v>67</v>
      </c>
      <c r="D40" s="376">
        <f t="shared" si="0"/>
        <v>0</v>
      </c>
      <c r="E40" s="349">
        <f>江田島市!D23</f>
        <v>0</v>
      </c>
      <c r="F40" s="349"/>
      <c r="G40" s="349">
        <f>江田島市!G23</f>
        <v>0</v>
      </c>
      <c r="H40" s="350"/>
      <c r="I40" s="350"/>
      <c r="J40" s="350"/>
      <c r="K40" s="350"/>
      <c r="L40" s="350"/>
      <c r="M40" s="350"/>
      <c r="N40" s="349"/>
      <c r="O40" s="351">
        <f>D40</f>
        <v>0</v>
      </c>
      <c r="P40" s="378"/>
      <c r="Q40" s="349"/>
      <c r="R40" s="350"/>
      <c r="S40" s="350">
        <f>O40</f>
        <v>0</v>
      </c>
      <c r="T40" s="378"/>
      <c r="U40" s="349">
        <f t="shared" si="3"/>
        <v>0</v>
      </c>
      <c r="V40" s="350">
        <f t="shared" si="16"/>
        <v>0</v>
      </c>
      <c r="W40" s="350">
        <f t="shared" si="17"/>
        <v>0</v>
      </c>
      <c r="X40" s="351">
        <f t="shared" si="18"/>
        <v>0</v>
      </c>
      <c r="Y40" s="348">
        <f t="shared" si="19"/>
        <v>0</v>
      </c>
      <c r="Z40" s="352" t="s">
        <v>47</v>
      </c>
      <c r="AA40" s="353" t="s">
        <v>47</v>
      </c>
      <c r="AB40" s="353" t="s">
        <v>47</v>
      </c>
      <c r="AC40" s="353" t="s">
        <v>47</v>
      </c>
      <c r="AD40" s="354" t="s">
        <v>70</v>
      </c>
      <c r="AE40" s="355">
        <f t="shared" si="15"/>
        <v>0</v>
      </c>
      <c r="AF40" s="356">
        <f t="shared" si="15"/>
        <v>0</v>
      </c>
      <c r="AG40" s="356">
        <f t="shared" si="15"/>
        <v>0</v>
      </c>
      <c r="AH40" s="357">
        <f t="shared" si="15"/>
        <v>0</v>
      </c>
      <c r="AI40" s="355">
        <f t="shared" si="14"/>
        <v>0</v>
      </c>
      <c r="AJ40" s="356">
        <f t="shared" si="14"/>
        <v>0</v>
      </c>
      <c r="AK40" s="356">
        <f t="shared" si="14"/>
        <v>0</v>
      </c>
      <c r="AL40" s="357">
        <f t="shared" si="14"/>
        <v>0</v>
      </c>
    </row>
    <row r="41" spans="1:38">
      <c r="A41" s="391" t="s">
        <v>71</v>
      </c>
      <c r="B41" s="394" t="e">
        <f>SUM(D41:D43)</f>
        <v>#REF!</v>
      </c>
      <c r="C41" s="342" t="s">
        <v>71</v>
      </c>
      <c r="D41" s="376">
        <f t="shared" si="0"/>
        <v>0</v>
      </c>
      <c r="E41" s="349">
        <f>SUM(東広島市・竹原市!D8:D21)</f>
        <v>0</v>
      </c>
      <c r="F41" s="377"/>
      <c r="G41" s="350">
        <f>SUM(東広島市・竹原市!G8:G21)</f>
        <v>0</v>
      </c>
      <c r="H41" s="350">
        <f>SUM(東広島市・竹原市!J8:J21)</f>
        <v>0</v>
      </c>
      <c r="I41" s="350"/>
      <c r="J41" s="350"/>
      <c r="K41" s="350"/>
      <c r="L41" s="350"/>
      <c r="M41" s="350"/>
      <c r="N41" s="349"/>
      <c r="O41" s="351">
        <f>D41</f>
        <v>0</v>
      </c>
      <c r="P41" s="378"/>
      <c r="Q41" s="349"/>
      <c r="R41" s="350">
        <f>O41</f>
        <v>0</v>
      </c>
      <c r="S41" s="350"/>
      <c r="T41" s="378"/>
      <c r="U41" s="349">
        <f t="shared" si="3"/>
        <v>0</v>
      </c>
      <c r="V41" s="350">
        <f t="shared" si="16"/>
        <v>0</v>
      </c>
      <c r="W41" s="350">
        <f t="shared" si="17"/>
        <v>0</v>
      </c>
      <c r="X41" s="351">
        <f>Q41*(0.1*(2000/$W$69))</f>
        <v>0</v>
      </c>
      <c r="Y41" s="348">
        <f t="shared" si="19"/>
        <v>0</v>
      </c>
      <c r="Z41" s="353" t="s">
        <v>47</v>
      </c>
      <c r="AA41" s="353" t="s">
        <v>47</v>
      </c>
      <c r="AB41" s="353" t="s">
        <v>47</v>
      </c>
      <c r="AC41" s="353" t="s">
        <v>47</v>
      </c>
      <c r="AD41" s="354" t="s">
        <v>70</v>
      </c>
      <c r="AE41" s="355">
        <f t="shared" si="15"/>
        <v>0</v>
      </c>
      <c r="AF41" s="356">
        <f t="shared" si="15"/>
        <v>0</v>
      </c>
      <c r="AG41" s="356">
        <f t="shared" si="15"/>
        <v>0</v>
      </c>
      <c r="AH41" s="357">
        <f t="shared" si="15"/>
        <v>0</v>
      </c>
      <c r="AI41" s="355">
        <f t="shared" si="14"/>
        <v>0</v>
      </c>
      <c r="AJ41" s="356">
        <f t="shared" si="14"/>
        <v>0</v>
      </c>
      <c r="AK41" s="356">
        <f t="shared" si="14"/>
        <v>0</v>
      </c>
      <c r="AL41" s="357">
        <f t="shared" si="14"/>
        <v>0</v>
      </c>
    </row>
    <row r="42" spans="1:38">
      <c r="A42" s="391"/>
      <c r="B42" s="383"/>
      <c r="C42" s="342" t="s">
        <v>71</v>
      </c>
      <c r="D42" s="376">
        <f t="shared" si="0"/>
        <v>0</v>
      </c>
      <c r="E42" s="349">
        <f>東広島市・竹原市!D22</f>
        <v>0</v>
      </c>
      <c r="F42" s="377"/>
      <c r="G42" s="350">
        <f>東広島市・竹原市!G22</f>
        <v>0</v>
      </c>
      <c r="H42" s="350">
        <f>東広島市・竹原市!J22</f>
        <v>0</v>
      </c>
      <c r="I42" s="350"/>
      <c r="J42" s="350"/>
      <c r="K42" s="350"/>
      <c r="L42" s="350"/>
      <c r="M42" s="350"/>
      <c r="N42" s="349"/>
      <c r="O42" s="351">
        <f>D42</f>
        <v>0</v>
      </c>
      <c r="P42" s="378"/>
      <c r="Q42" s="349"/>
      <c r="R42" s="350">
        <f>O42</f>
        <v>0</v>
      </c>
      <c r="S42" s="350"/>
      <c r="T42" s="378"/>
      <c r="U42" s="349">
        <f t="shared" si="3"/>
        <v>0</v>
      </c>
      <c r="V42" s="350">
        <f t="shared" si="16"/>
        <v>0</v>
      </c>
      <c r="W42" s="350">
        <f t="shared" si="17"/>
        <v>0</v>
      </c>
      <c r="X42" s="351">
        <f t="shared" si="18"/>
        <v>0</v>
      </c>
      <c r="Y42" s="348">
        <f t="shared" si="19"/>
        <v>0</v>
      </c>
      <c r="Z42" s="352" t="s">
        <v>72</v>
      </c>
      <c r="AA42" s="353" t="s">
        <v>47</v>
      </c>
      <c r="AB42" s="353" t="s">
        <v>47</v>
      </c>
      <c r="AC42" s="353" t="s">
        <v>47</v>
      </c>
      <c r="AD42" s="354" t="s">
        <v>72</v>
      </c>
      <c r="AE42" s="355">
        <f t="shared" si="15"/>
        <v>0</v>
      </c>
      <c r="AF42" s="356">
        <f t="shared" si="15"/>
        <v>0</v>
      </c>
      <c r="AG42" s="356">
        <f t="shared" si="15"/>
        <v>0</v>
      </c>
      <c r="AH42" s="357">
        <f t="shared" si="15"/>
        <v>0</v>
      </c>
      <c r="AI42" s="355">
        <f t="shared" si="14"/>
        <v>0</v>
      </c>
      <c r="AJ42" s="356">
        <f t="shared" si="14"/>
        <v>0</v>
      </c>
      <c r="AK42" s="356">
        <f t="shared" si="14"/>
        <v>0</v>
      </c>
      <c r="AL42" s="357">
        <f t="shared" si="14"/>
        <v>0</v>
      </c>
    </row>
    <row r="43" spans="1:38">
      <c r="A43" s="391"/>
      <c r="B43" s="392"/>
      <c r="C43" s="342" t="s">
        <v>73</v>
      </c>
      <c r="D43" s="376" t="e">
        <f t="shared" si="0"/>
        <v>#REF!</v>
      </c>
      <c r="E43" s="349" t="e">
        <f>SUM(東広島市・竹原市!#REF!)</f>
        <v>#REF!</v>
      </c>
      <c r="F43" s="377"/>
      <c r="G43" s="350" t="e">
        <f>SUM(東広島市・竹原市!#REF!)</f>
        <v>#REF!</v>
      </c>
      <c r="H43" s="350" t="e">
        <f>SUM(東広島市・竹原市!#REF!)</f>
        <v>#REF!</v>
      </c>
      <c r="I43" s="350" t="e">
        <f>SUM(東広島市・竹原市!#REF!)</f>
        <v>#REF!</v>
      </c>
      <c r="J43" s="350" t="e">
        <f>SUM(東広島市・竹原市!#REF!)</f>
        <v>#REF!</v>
      </c>
      <c r="K43" s="350" t="e">
        <f>SUM(東広島市・竹原市!#REF!)</f>
        <v>#REF!</v>
      </c>
      <c r="L43" s="350"/>
      <c r="M43" s="350"/>
      <c r="N43" s="349"/>
      <c r="O43" s="351" t="e">
        <f>SUM(東広島市・竹原市!#REF!)</f>
        <v>#REF!</v>
      </c>
      <c r="P43" s="378"/>
      <c r="Q43" s="349"/>
      <c r="R43" s="350" t="e">
        <f>O43</f>
        <v>#REF!</v>
      </c>
      <c r="S43" s="350"/>
      <c r="T43" s="378"/>
      <c r="U43" s="349" t="e">
        <f t="shared" si="3"/>
        <v>#REF!</v>
      </c>
      <c r="V43" s="350">
        <f t="shared" si="16"/>
        <v>0</v>
      </c>
      <c r="W43" s="350">
        <f t="shared" si="17"/>
        <v>0</v>
      </c>
      <c r="X43" s="351">
        <f t="shared" si="18"/>
        <v>0</v>
      </c>
      <c r="Y43" s="348">
        <f t="shared" si="19"/>
        <v>0</v>
      </c>
      <c r="Z43" s="353" t="s">
        <v>47</v>
      </c>
      <c r="AA43" s="353" t="s">
        <v>47</v>
      </c>
      <c r="AB43" s="353" t="s">
        <v>47</v>
      </c>
      <c r="AC43" s="353" t="s">
        <v>47</v>
      </c>
      <c r="AD43" s="353" t="s">
        <v>47</v>
      </c>
      <c r="AE43" s="355" t="e">
        <f t="shared" si="15"/>
        <v>#REF!</v>
      </c>
      <c r="AF43" s="356" t="e">
        <f t="shared" si="15"/>
        <v>#REF!</v>
      </c>
      <c r="AG43" s="356" t="e">
        <f t="shared" si="15"/>
        <v>#REF!</v>
      </c>
      <c r="AH43" s="357" t="e">
        <f t="shared" si="15"/>
        <v>#REF!</v>
      </c>
      <c r="AI43" s="355" t="e">
        <f t="shared" si="14"/>
        <v>#REF!</v>
      </c>
      <c r="AJ43" s="356" t="e">
        <f t="shared" si="14"/>
        <v>#REF!</v>
      </c>
      <c r="AK43" s="356" t="e">
        <f t="shared" si="14"/>
        <v>#REF!</v>
      </c>
      <c r="AL43" s="357" t="e">
        <f t="shared" si="14"/>
        <v>#REF!</v>
      </c>
    </row>
    <row r="44" spans="1:38">
      <c r="A44" s="400" t="s">
        <v>74</v>
      </c>
      <c r="B44" s="394" t="e">
        <f>SUM(D44:D46)</f>
        <v>#REF!</v>
      </c>
      <c r="C44" s="342" t="s">
        <v>74</v>
      </c>
      <c r="D44" s="376">
        <f t="shared" si="0"/>
        <v>0</v>
      </c>
      <c r="E44" s="349">
        <f>山県郡・安芸高田市!D19</f>
        <v>0</v>
      </c>
      <c r="F44" s="377"/>
      <c r="G44" s="350">
        <f>山県郡・安芸高田市!G19</f>
        <v>0</v>
      </c>
      <c r="H44" s="350">
        <f>山県郡・安芸高田市!J19</f>
        <v>0</v>
      </c>
      <c r="I44" s="350">
        <f>山県郡・安芸高田市!M19</f>
        <v>0</v>
      </c>
      <c r="J44" s="350">
        <f>山県郡・安芸高田市!P19</f>
        <v>0</v>
      </c>
      <c r="K44" s="350">
        <f>山県郡・安芸高田市!S19</f>
        <v>0</v>
      </c>
      <c r="L44" s="350"/>
      <c r="M44" s="350"/>
      <c r="N44" s="349"/>
      <c r="O44" s="351">
        <f>D44</f>
        <v>0</v>
      </c>
      <c r="P44" s="378"/>
      <c r="Q44" s="349"/>
      <c r="R44" s="350"/>
      <c r="S44" s="350">
        <f>O44</f>
        <v>0</v>
      </c>
      <c r="T44" s="378"/>
      <c r="U44" s="349">
        <f t="shared" si="3"/>
        <v>0</v>
      </c>
      <c r="V44" s="350">
        <f t="shared" si="16"/>
        <v>0</v>
      </c>
      <c r="W44" s="350">
        <f t="shared" si="17"/>
        <v>0</v>
      </c>
      <c r="X44" s="351">
        <f t="shared" si="18"/>
        <v>0</v>
      </c>
      <c r="Y44" s="348">
        <f t="shared" si="19"/>
        <v>0</v>
      </c>
      <c r="Z44" s="352" t="s">
        <v>47</v>
      </c>
      <c r="AA44" s="353" t="s">
        <v>47</v>
      </c>
      <c r="AB44" s="353" t="s">
        <v>47</v>
      </c>
      <c r="AC44" s="353" t="s">
        <v>47</v>
      </c>
      <c r="AD44" s="354" t="s">
        <v>47</v>
      </c>
      <c r="AE44" s="355">
        <f t="shared" si="15"/>
        <v>0</v>
      </c>
      <c r="AF44" s="356">
        <f t="shared" si="15"/>
        <v>0</v>
      </c>
      <c r="AG44" s="356">
        <f t="shared" si="15"/>
        <v>0</v>
      </c>
      <c r="AH44" s="357">
        <f t="shared" si="15"/>
        <v>0</v>
      </c>
      <c r="AI44" s="355">
        <f t="shared" si="14"/>
        <v>0</v>
      </c>
      <c r="AJ44" s="356">
        <f t="shared" si="14"/>
        <v>0</v>
      </c>
      <c r="AK44" s="356">
        <f t="shared" si="14"/>
        <v>0</v>
      </c>
      <c r="AL44" s="357">
        <f t="shared" si="14"/>
        <v>0</v>
      </c>
    </row>
    <row r="45" spans="1:38">
      <c r="A45" s="401"/>
      <c r="B45" s="383"/>
      <c r="C45" s="342" t="s">
        <v>75</v>
      </c>
      <c r="D45" s="376" t="e">
        <f t="shared" si="0"/>
        <v>#REF!</v>
      </c>
      <c r="E45" s="349" t="e">
        <f>SUM(山県郡・安芸高田市!#REF!)</f>
        <v>#REF!</v>
      </c>
      <c r="F45" s="377"/>
      <c r="G45" s="350" t="e">
        <f>SUM(山県郡・安芸高田市!#REF!)</f>
        <v>#REF!</v>
      </c>
      <c r="H45" s="350" t="e">
        <f>SUM(山県郡・安芸高田市!#REF!)</f>
        <v>#REF!</v>
      </c>
      <c r="I45" s="350" t="e">
        <f>SUM(山県郡・安芸高田市!#REF!)</f>
        <v>#REF!</v>
      </c>
      <c r="J45" s="350"/>
      <c r="K45" s="350"/>
      <c r="L45" s="350"/>
      <c r="M45" s="350"/>
      <c r="N45" s="349"/>
      <c r="O45" s="351" t="e">
        <f>D45</f>
        <v>#REF!</v>
      </c>
      <c r="P45" s="378"/>
      <c r="Q45" s="349"/>
      <c r="R45" s="350"/>
      <c r="S45" s="350"/>
      <c r="T45" s="378" t="e">
        <f>D45</f>
        <v>#REF!</v>
      </c>
      <c r="U45" s="349">
        <f t="shared" si="3"/>
        <v>0</v>
      </c>
      <c r="V45" s="350" t="e">
        <f>(COUNT(山県郡・安芸高田市!#REF!,山県郡・安芸高田市!#REF!,山県郡・安芸高田市!#REF!,山県郡・安芸高田市!#REF!)-COUNTIF(山県郡・安芸高田市!#REF!:山県郡・安芸高田市!#REF!:山県郡・安芸高田市!#REF!:山県郡・安芸高田市!#REF!,0))*500</f>
        <v>#REF!</v>
      </c>
      <c r="W45" s="350" t="e">
        <f>(COUNT(山県郡・安芸高田市!#REF!,山県郡・安芸高田市!#REF!,山県郡・安芸高田市!#REF!,山県郡・安芸高田市!#REF!)-COUNTIF(山県郡・安芸高田市!#REF!:山県郡・安芸高田市!#REF!:山県郡・安芸高田市!#REF!:山県郡・安芸高田市!#REF!,0))*500</f>
        <v>#REF!</v>
      </c>
      <c r="X45" s="351">
        <f t="shared" si="18"/>
        <v>0</v>
      </c>
      <c r="Y45" s="348">
        <f t="shared" si="19"/>
        <v>0</v>
      </c>
      <c r="Z45" s="352" t="s">
        <v>47</v>
      </c>
      <c r="AA45" s="353" t="s">
        <v>47</v>
      </c>
      <c r="AB45" s="353" t="s">
        <v>47</v>
      </c>
      <c r="AC45" s="353" t="s">
        <v>47</v>
      </c>
      <c r="AD45" s="354" t="s">
        <v>47</v>
      </c>
      <c r="AE45" s="355" t="e">
        <f t="shared" si="15"/>
        <v>#REF!</v>
      </c>
      <c r="AF45" s="356" t="e">
        <f t="shared" si="15"/>
        <v>#REF!</v>
      </c>
      <c r="AG45" s="356" t="e">
        <f t="shared" si="15"/>
        <v>#REF!</v>
      </c>
      <c r="AH45" s="357" t="e">
        <f t="shared" si="15"/>
        <v>#REF!</v>
      </c>
      <c r="AI45" s="355" t="e">
        <f t="shared" si="14"/>
        <v>#REF!</v>
      </c>
      <c r="AJ45" s="356" t="e">
        <f t="shared" si="14"/>
        <v>#REF!</v>
      </c>
      <c r="AK45" s="356" t="e">
        <f t="shared" si="14"/>
        <v>#REF!</v>
      </c>
      <c r="AL45" s="357" t="e">
        <f t="shared" si="14"/>
        <v>#REF!</v>
      </c>
    </row>
    <row r="46" spans="1:38">
      <c r="A46" s="402"/>
      <c r="B46" s="392"/>
      <c r="C46" s="342" t="s">
        <v>75</v>
      </c>
      <c r="D46" s="376" t="e">
        <f t="shared" si="0"/>
        <v>#REF!</v>
      </c>
      <c r="E46" s="349" t="e">
        <f>SUM(山県郡・安芸高田市!#REF!)</f>
        <v>#REF!</v>
      </c>
      <c r="F46" s="377"/>
      <c r="G46" s="350" t="e">
        <f>SUM(山県郡・安芸高田市!#REF!)</f>
        <v>#REF!</v>
      </c>
      <c r="H46" s="350" t="e">
        <f>SUM(山県郡・安芸高田市!#REF!)</f>
        <v>#REF!</v>
      </c>
      <c r="I46" s="350" t="e">
        <f>SUM(山県郡・安芸高田市!#REF!)</f>
        <v>#REF!</v>
      </c>
      <c r="J46" s="350"/>
      <c r="K46" s="350"/>
      <c r="L46" s="350"/>
      <c r="M46" s="350"/>
      <c r="N46" s="349"/>
      <c r="O46" s="351" t="e">
        <f>D46</f>
        <v>#REF!</v>
      </c>
      <c r="P46" s="378"/>
      <c r="Q46" s="349" t="e">
        <f>D46</f>
        <v>#REF!</v>
      </c>
      <c r="R46" s="350"/>
      <c r="S46" s="350"/>
      <c r="T46" s="378" t="e">
        <f>D46</f>
        <v>#REF!</v>
      </c>
      <c r="U46" s="349">
        <f t="shared" si="3"/>
        <v>0</v>
      </c>
      <c r="V46" s="350" t="e">
        <f>(COUNT(山県郡・安芸高田市!#REF!,山県郡・安芸高田市!#REF!,山県郡・安芸高田市!#REF!,山県郡・安芸高田市!#REF!)-COUNTIF(山県郡・安芸高田市!#REF!:山県郡・安芸高田市!#REF!:山県郡・安芸高田市!#REF!:山県郡・安芸高田市!#REF!,0)) * 500</f>
        <v>#REF!</v>
      </c>
      <c r="W46" s="350" t="e">
        <f>(COUNT(山県郡・安芸高田市!#REF!,山県郡・安芸高田市!#REF!,山県郡・安芸高田市!#REF!,山県郡・安芸高田市!#REF!)-COUNTIF(山県郡・安芸高田市!#REF!:山県郡・安芸高田市!#REF!:山県郡・安芸高田市!#REF!:山県郡・安芸高田市!#REF!,0)) * 500</f>
        <v>#REF!</v>
      </c>
      <c r="X46" s="351" t="e">
        <f t="shared" si="18"/>
        <v>#REF!</v>
      </c>
      <c r="Y46" s="348" t="e">
        <f t="shared" si="19"/>
        <v>#REF!</v>
      </c>
      <c r="Z46" s="352" t="s">
        <v>76</v>
      </c>
      <c r="AA46" s="353" t="s">
        <v>47</v>
      </c>
      <c r="AB46" s="353" t="s">
        <v>47</v>
      </c>
      <c r="AC46" s="353" t="s">
        <v>76</v>
      </c>
      <c r="AD46" s="354" t="s">
        <v>76</v>
      </c>
      <c r="AE46" s="355" t="e">
        <f t="shared" si="15"/>
        <v>#REF!</v>
      </c>
      <c r="AF46" s="356" t="e">
        <f t="shared" si="15"/>
        <v>#REF!</v>
      </c>
      <c r="AG46" s="356" t="e">
        <f t="shared" si="15"/>
        <v>#REF!</v>
      </c>
      <c r="AH46" s="357" t="e">
        <f t="shared" si="15"/>
        <v>#REF!</v>
      </c>
      <c r="AI46" s="355" t="e">
        <f t="shared" si="14"/>
        <v>#REF!</v>
      </c>
      <c r="AJ46" s="356" t="e">
        <f t="shared" si="14"/>
        <v>#REF!</v>
      </c>
      <c r="AK46" s="356" t="e">
        <f t="shared" si="14"/>
        <v>#REF!</v>
      </c>
      <c r="AL46" s="357" t="e">
        <f t="shared" si="14"/>
        <v>#REF!</v>
      </c>
    </row>
    <row r="47" spans="1:38">
      <c r="A47" s="391" t="s">
        <v>77</v>
      </c>
      <c r="B47" s="395" t="e">
        <f>SUM(D47)</f>
        <v>#REF!</v>
      </c>
      <c r="C47" s="342" t="s">
        <v>77</v>
      </c>
      <c r="D47" s="376" t="e">
        <f t="shared" si="0"/>
        <v>#REF!</v>
      </c>
      <c r="E47" s="403" t="e">
        <f>#REF!</f>
        <v>#REF!</v>
      </c>
      <c r="F47" s="377"/>
      <c r="G47" s="350" t="e">
        <f>#REF!</f>
        <v>#REF!</v>
      </c>
      <c r="H47" s="350" t="e">
        <f>#REF!</f>
        <v>#REF!</v>
      </c>
      <c r="I47" s="350" t="e">
        <f>#REF!</f>
        <v>#REF!</v>
      </c>
      <c r="J47" s="350" t="e">
        <f>#REF!</f>
        <v>#REF!</v>
      </c>
      <c r="K47" s="350" t="e">
        <f>#REF!</f>
        <v>#REF!</v>
      </c>
      <c r="L47" s="350"/>
      <c r="M47" s="350"/>
      <c r="N47" s="349"/>
      <c r="O47" s="351" t="e">
        <f>SUM(#REF!,#REF!)</f>
        <v>#REF!</v>
      </c>
      <c r="P47" s="378"/>
      <c r="Q47" s="349"/>
      <c r="R47" s="350"/>
      <c r="S47" s="350" t="e">
        <f>O47</f>
        <v>#REF!</v>
      </c>
      <c r="T47" s="378"/>
      <c r="U47" s="349">
        <f t="shared" si="3"/>
        <v>0</v>
      </c>
      <c r="V47" s="350" t="e">
        <f>S47*0.3</f>
        <v>#REF!</v>
      </c>
      <c r="W47" s="350" t="e">
        <f>S47*0.3</f>
        <v>#REF!</v>
      </c>
      <c r="X47" s="351">
        <f t="shared" si="18"/>
        <v>0</v>
      </c>
      <c r="Y47" s="348">
        <f t="shared" si="19"/>
        <v>0</v>
      </c>
      <c r="Z47" s="352" t="s">
        <v>47</v>
      </c>
      <c r="AA47" s="353" t="s">
        <v>47</v>
      </c>
      <c r="AB47" s="353" t="s">
        <v>47</v>
      </c>
      <c r="AC47" s="353" t="s">
        <v>47</v>
      </c>
      <c r="AD47" s="354" t="s">
        <v>47</v>
      </c>
      <c r="AE47" s="355" t="e">
        <f t="shared" si="15"/>
        <v>#REF!</v>
      </c>
      <c r="AF47" s="356" t="e">
        <f t="shared" si="15"/>
        <v>#REF!</v>
      </c>
      <c r="AG47" s="356" t="e">
        <f t="shared" si="15"/>
        <v>#REF!</v>
      </c>
      <c r="AH47" s="357" t="e">
        <f t="shared" si="15"/>
        <v>#REF!</v>
      </c>
      <c r="AI47" s="355" t="e">
        <f t="shared" si="14"/>
        <v>#REF!</v>
      </c>
      <c r="AJ47" s="356" t="e">
        <f t="shared" si="14"/>
        <v>#REF!</v>
      </c>
      <c r="AK47" s="356" t="e">
        <f t="shared" si="14"/>
        <v>#REF!</v>
      </c>
      <c r="AL47" s="357" t="e">
        <f t="shared" si="14"/>
        <v>#REF!</v>
      </c>
    </row>
    <row r="48" spans="1:38">
      <c r="A48" s="391" t="s">
        <v>78</v>
      </c>
      <c r="B48" s="394" t="e">
        <f>SUM(D48:D49)</f>
        <v>#REF!</v>
      </c>
      <c r="C48" s="342" t="s">
        <v>78</v>
      </c>
      <c r="D48" s="376">
        <f t="shared" si="0"/>
        <v>0</v>
      </c>
      <c r="E48" s="349">
        <f>三次市・庄原市!D21</f>
        <v>0</v>
      </c>
      <c r="F48" s="377"/>
      <c r="G48" s="350">
        <f>三次市・庄原市!G21</f>
        <v>0</v>
      </c>
      <c r="H48" s="350">
        <f>三次市・庄原市!J21</f>
        <v>0</v>
      </c>
      <c r="I48" s="350">
        <f>三次市・庄原市!M21</f>
        <v>0</v>
      </c>
      <c r="J48" s="350">
        <f>三次市・庄原市!P21</f>
        <v>0</v>
      </c>
      <c r="K48" s="350">
        <f>三次市・庄原市!S21</f>
        <v>0</v>
      </c>
      <c r="L48" s="350"/>
      <c r="M48" s="350"/>
      <c r="N48" s="349"/>
      <c r="O48" s="351">
        <f t="shared" ref="O48:O58" si="20">D48</f>
        <v>0</v>
      </c>
      <c r="P48" s="378"/>
      <c r="Q48" s="349">
        <f t="shared" ref="Q48:Q67" si="21">D48</f>
        <v>0</v>
      </c>
      <c r="R48" s="350">
        <f>Q48</f>
        <v>0</v>
      </c>
      <c r="S48" s="350"/>
      <c r="T48" s="378"/>
      <c r="U48" s="349">
        <f t="shared" si="3"/>
        <v>0</v>
      </c>
      <c r="V48" s="350">
        <f>S48*0.3</f>
        <v>0</v>
      </c>
      <c r="W48" s="350">
        <f>S48*0.3</f>
        <v>0</v>
      </c>
      <c r="X48" s="351">
        <f t="shared" si="18"/>
        <v>0</v>
      </c>
      <c r="Y48" s="348">
        <f t="shared" si="19"/>
        <v>0</v>
      </c>
      <c r="Z48" s="352" t="s">
        <v>76</v>
      </c>
      <c r="AA48" s="353" t="s">
        <v>47</v>
      </c>
      <c r="AB48" s="353" t="s">
        <v>47</v>
      </c>
      <c r="AC48" s="353" t="s">
        <v>76</v>
      </c>
      <c r="AD48" s="354" t="s">
        <v>76</v>
      </c>
      <c r="AE48" s="355">
        <f t="shared" si="15"/>
        <v>0</v>
      </c>
      <c r="AF48" s="356">
        <f t="shared" si="15"/>
        <v>0</v>
      </c>
      <c r="AG48" s="356">
        <f t="shared" si="15"/>
        <v>0</v>
      </c>
      <c r="AH48" s="357">
        <f t="shared" si="15"/>
        <v>0</v>
      </c>
      <c r="AI48" s="355">
        <f t="shared" si="14"/>
        <v>0</v>
      </c>
      <c r="AJ48" s="356">
        <f t="shared" si="14"/>
        <v>0</v>
      </c>
      <c r="AK48" s="356">
        <f t="shared" si="14"/>
        <v>0</v>
      </c>
      <c r="AL48" s="357">
        <f t="shared" si="14"/>
        <v>0</v>
      </c>
    </row>
    <row r="49" spans="1:38">
      <c r="A49" s="391"/>
      <c r="B49" s="392"/>
      <c r="C49" s="342" t="s">
        <v>79</v>
      </c>
      <c r="D49" s="376" t="e">
        <f t="shared" si="0"/>
        <v>#REF!</v>
      </c>
      <c r="E49" s="403" t="e">
        <f>三次市・庄原市!#REF!+三次市・庄原市!#REF!+三次市・庄原市!#REF!</f>
        <v>#REF!</v>
      </c>
      <c r="F49" s="377"/>
      <c r="G49" s="350" t="e">
        <f>三次市・庄原市!#REF!</f>
        <v>#REF!</v>
      </c>
      <c r="H49" s="350" t="e">
        <f>三次市・庄原市!#REF!</f>
        <v>#REF!</v>
      </c>
      <c r="I49" s="350" t="e">
        <f>三次市・庄原市!#REF!</f>
        <v>#REF!</v>
      </c>
      <c r="J49" s="350" t="e">
        <f>三次市・庄原市!#REF!</f>
        <v>#REF!</v>
      </c>
      <c r="K49" s="350" t="e">
        <f>三次市・庄原市!#REF!</f>
        <v>#REF!</v>
      </c>
      <c r="L49" s="350"/>
      <c r="M49" s="350"/>
      <c r="N49" s="349"/>
      <c r="O49" s="351" t="e">
        <f t="shared" si="20"/>
        <v>#REF!</v>
      </c>
      <c r="P49" s="378"/>
      <c r="Q49" s="349" t="e">
        <f t="shared" si="21"/>
        <v>#REF!</v>
      </c>
      <c r="R49" s="350"/>
      <c r="S49" s="350"/>
      <c r="T49" s="378" t="e">
        <f>O49</f>
        <v>#REF!</v>
      </c>
      <c r="U49" s="349">
        <f t="shared" si="3"/>
        <v>0</v>
      </c>
      <c r="V49" s="350" t="e">
        <f>(COUNT(三次市・庄原市!#REF!)-COUNTIF(三次市・庄原市!#REF!,0))*230</f>
        <v>#REF!</v>
      </c>
      <c r="W49" s="350" t="e">
        <f>(COUNT(三次市・庄原市!#REF!)-COUNTIF(三次市・庄原市!#REF!,0))*230</f>
        <v>#REF!</v>
      </c>
      <c r="X49" s="351" t="e">
        <f t="shared" si="18"/>
        <v>#REF!</v>
      </c>
      <c r="Y49" s="348" t="e">
        <f t="shared" si="19"/>
        <v>#REF!</v>
      </c>
      <c r="Z49" s="352" t="s">
        <v>47</v>
      </c>
      <c r="AA49" s="353" t="s">
        <v>47</v>
      </c>
      <c r="AB49" s="353" t="s">
        <v>47</v>
      </c>
      <c r="AC49" s="353" t="s">
        <v>76</v>
      </c>
      <c r="AD49" s="354" t="s">
        <v>76</v>
      </c>
      <c r="AE49" s="355" t="e">
        <f t="shared" si="15"/>
        <v>#REF!</v>
      </c>
      <c r="AF49" s="356" t="e">
        <f t="shared" si="15"/>
        <v>#REF!</v>
      </c>
      <c r="AG49" s="356" t="e">
        <f t="shared" si="15"/>
        <v>#REF!</v>
      </c>
      <c r="AH49" s="357" t="e">
        <f t="shared" si="15"/>
        <v>#REF!</v>
      </c>
      <c r="AI49" s="355" t="e">
        <f t="shared" si="14"/>
        <v>#REF!</v>
      </c>
      <c r="AJ49" s="356" t="e">
        <f t="shared" si="14"/>
        <v>#REF!</v>
      </c>
      <c r="AK49" s="356" t="e">
        <f t="shared" si="14"/>
        <v>#REF!</v>
      </c>
      <c r="AL49" s="357" t="e">
        <f t="shared" si="14"/>
        <v>#REF!</v>
      </c>
    </row>
    <row r="50" spans="1:38">
      <c r="A50" s="391" t="s">
        <v>80</v>
      </c>
      <c r="B50" s="395" t="e">
        <f>SUM(D50)</f>
        <v>#REF!</v>
      </c>
      <c r="C50" s="342" t="s">
        <v>80</v>
      </c>
      <c r="D50" s="376" t="e">
        <f t="shared" si="0"/>
        <v>#REF!</v>
      </c>
      <c r="E50" s="349" t="e">
        <f>#REF!</f>
        <v>#REF!</v>
      </c>
      <c r="F50" s="377"/>
      <c r="G50" s="350" t="e">
        <f>#REF!</f>
        <v>#REF!</v>
      </c>
      <c r="H50" s="350" t="e">
        <f>#REF!</f>
        <v>#REF!</v>
      </c>
      <c r="I50" s="350" t="e">
        <f>#REF!</f>
        <v>#REF!</v>
      </c>
      <c r="J50" s="350"/>
      <c r="K50" s="350" t="e">
        <f>#REF!</f>
        <v>#REF!</v>
      </c>
      <c r="L50" s="350" t="e">
        <f>#REF!</f>
        <v>#REF!</v>
      </c>
      <c r="M50" s="350"/>
      <c r="N50" s="349"/>
      <c r="O50" s="351" t="e">
        <f t="shared" si="20"/>
        <v>#REF!</v>
      </c>
      <c r="P50" s="378"/>
      <c r="Q50" s="349" t="e">
        <f t="shared" si="21"/>
        <v>#REF!</v>
      </c>
      <c r="R50" s="350" t="e">
        <f>Q50</f>
        <v>#REF!</v>
      </c>
      <c r="S50" s="350"/>
      <c r="T50" s="378"/>
      <c r="U50" s="349" t="e">
        <f t="shared" si="3"/>
        <v>#REF!</v>
      </c>
      <c r="V50" s="350">
        <f t="shared" ref="V50:V57" si="22">S50*0.3</f>
        <v>0</v>
      </c>
      <c r="W50" s="350">
        <f t="shared" ref="W50:W57" si="23">S50*0.3</f>
        <v>0</v>
      </c>
      <c r="X50" s="351" t="e">
        <f t="shared" si="18"/>
        <v>#REF!</v>
      </c>
      <c r="Y50" s="348" t="e">
        <f t="shared" si="19"/>
        <v>#REF!</v>
      </c>
      <c r="Z50" s="352" t="s">
        <v>76</v>
      </c>
      <c r="AA50" s="353" t="s">
        <v>47</v>
      </c>
      <c r="AB50" s="353" t="s">
        <v>47</v>
      </c>
      <c r="AC50" s="353" t="s">
        <v>76</v>
      </c>
      <c r="AD50" s="354" t="s">
        <v>76</v>
      </c>
      <c r="AE50" s="355" t="e">
        <f t="shared" si="15"/>
        <v>#REF!</v>
      </c>
      <c r="AF50" s="356" t="e">
        <f t="shared" si="15"/>
        <v>#REF!</v>
      </c>
      <c r="AG50" s="356" t="e">
        <f t="shared" si="15"/>
        <v>#REF!</v>
      </c>
      <c r="AH50" s="357" t="e">
        <f t="shared" si="15"/>
        <v>#REF!</v>
      </c>
      <c r="AI50" s="355" t="e">
        <f t="shared" si="14"/>
        <v>#REF!</v>
      </c>
      <c r="AJ50" s="356" t="e">
        <f t="shared" si="14"/>
        <v>#REF!</v>
      </c>
      <c r="AK50" s="356" t="e">
        <f t="shared" si="14"/>
        <v>#REF!</v>
      </c>
      <c r="AL50" s="357" t="e">
        <f t="shared" si="14"/>
        <v>#REF!</v>
      </c>
    </row>
    <row r="51" spans="1:38">
      <c r="A51" s="391" t="s">
        <v>81</v>
      </c>
      <c r="B51" s="394" t="e">
        <f>SUM(D51:D54)</f>
        <v>#REF!</v>
      </c>
      <c r="C51" s="342" t="s">
        <v>81</v>
      </c>
      <c r="D51" s="376" t="e">
        <f t="shared" si="0"/>
        <v>#REF!</v>
      </c>
      <c r="E51" s="349" t="e">
        <f>SUM(#REF!)</f>
        <v>#REF!</v>
      </c>
      <c r="F51" s="377"/>
      <c r="G51" s="350" t="e">
        <f>SUM(#REF!)</f>
        <v>#REF!</v>
      </c>
      <c r="H51" s="350" t="e">
        <f>SUM(#REF!)</f>
        <v>#REF!</v>
      </c>
      <c r="I51" s="350" t="e">
        <f>SUM(#REF!)</f>
        <v>#REF!</v>
      </c>
      <c r="J51" s="350" t="e">
        <f>SUM(#REF!)</f>
        <v>#REF!</v>
      </c>
      <c r="K51" s="350" t="e">
        <f>SUM(#REF!)</f>
        <v>#REF!</v>
      </c>
      <c r="L51" s="350"/>
      <c r="M51" s="350"/>
      <c r="N51" s="349"/>
      <c r="O51" s="351" t="e">
        <f t="shared" si="20"/>
        <v>#REF!</v>
      </c>
      <c r="P51" s="378"/>
      <c r="Q51" s="349"/>
      <c r="R51" s="350" t="e">
        <f>D51</f>
        <v>#REF!</v>
      </c>
      <c r="S51" s="350"/>
      <c r="T51" s="378"/>
      <c r="U51" s="349" t="e">
        <f t="shared" si="3"/>
        <v>#REF!</v>
      </c>
      <c r="V51" s="350">
        <f t="shared" si="22"/>
        <v>0</v>
      </c>
      <c r="W51" s="350">
        <f t="shared" si="23"/>
        <v>0</v>
      </c>
      <c r="X51" s="351">
        <f t="shared" si="18"/>
        <v>0</v>
      </c>
      <c r="Y51" s="348">
        <f t="shared" si="19"/>
        <v>0</v>
      </c>
      <c r="Z51" s="352" t="s">
        <v>72</v>
      </c>
      <c r="AA51" s="353" t="s">
        <v>47</v>
      </c>
      <c r="AB51" s="353" t="s">
        <v>47</v>
      </c>
      <c r="AC51" s="353" t="s">
        <v>47</v>
      </c>
      <c r="AD51" s="354" t="s">
        <v>72</v>
      </c>
      <c r="AE51" s="355" t="e">
        <f>IF(AA51&lt;&gt;$Z51,SUM($U51,$V51,$X51),SUM($U51:$V51))</f>
        <v>#REF!</v>
      </c>
      <c r="AF51" s="356" t="e">
        <f t="shared" si="15"/>
        <v>#REF!</v>
      </c>
      <c r="AG51" s="356" t="e">
        <f t="shared" si="15"/>
        <v>#REF!</v>
      </c>
      <c r="AH51" s="357" t="e">
        <f t="shared" si="15"/>
        <v>#REF!</v>
      </c>
      <c r="AI51" s="355" t="e">
        <f t="shared" si="14"/>
        <v>#REF!</v>
      </c>
      <c r="AJ51" s="356" t="e">
        <f t="shared" si="14"/>
        <v>#REF!</v>
      </c>
      <c r="AK51" s="356" t="e">
        <f t="shared" si="14"/>
        <v>#REF!</v>
      </c>
      <c r="AL51" s="357" t="e">
        <f t="shared" si="14"/>
        <v>#REF!</v>
      </c>
    </row>
    <row r="52" spans="1:38" s="418" customFormat="1">
      <c r="A52" s="404"/>
      <c r="B52" s="405"/>
      <c r="C52" s="406" t="s">
        <v>82</v>
      </c>
      <c r="D52" s="407" t="e">
        <f t="shared" si="0"/>
        <v>#REF!</v>
      </c>
      <c r="E52" s="408" t="e">
        <f>#REF!</f>
        <v>#REF!</v>
      </c>
      <c r="F52" s="409"/>
      <c r="G52" s="408" t="e">
        <f>#REF!</f>
        <v>#REF!</v>
      </c>
      <c r="H52" s="408" t="e">
        <f>#REF!</f>
        <v>#REF!</v>
      </c>
      <c r="I52" s="408" t="e">
        <f>#REF!</f>
        <v>#REF!</v>
      </c>
      <c r="J52" s="408" t="e">
        <f>#REF!</f>
        <v>#REF!</v>
      </c>
      <c r="K52" s="408" t="e">
        <f>#REF!</f>
        <v>#REF!</v>
      </c>
      <c r="L52" s="410"/>
      <c r="M52" s="410"/>
      <c r="N52" s="408"/>
      <c r="O52" s="411" t="e">
        <f>D52</f>
        <v>#REF!</v>
      </c>
      <c r="P52" s="412"/>
      <c r="Q52" s="408"/>
      <c r="R52" s="408" t="e">
        <f>D52</f>
        <v>#REF!</v>
      </c>
      <c r="S52" s="410"/>
      <c r="T52" s="412"/>
      <c r="U52" s="408" t="e">
        <f>R52*0.05</f>
        <v>#REF!</v>
      </c>
      <c r="V52" s="410">
        <f>S52*0.3</f>
        <v>0</v>
      </c>
      <c r="W52" s="410">
        <f>S52*0.3</f>
        <v>0</v>
      </c>
      <c r="X52" s="411">
        <f t="shared" si="18"/>
        <v>0</v>
      </c>
      <c r="Y52" s="413">
        <f t="shared" si="19"/>
        <v>0</v>
      </c>
      <c r="Z52" s="352" t="s">
        <v>72</v>
      </c>
      <c r="AA52" s="414" t="s">
        <v>83</v>
      </c>
      <c r="AB52" s="353" t="s">
        <v>47</v>
      </c>
      <c r="AC52" s="353" t="s">
        <v>47</v>
      </c>
      <c r="AD52" s="354" t="s">
        <v>72</v>
      </c>
      <c r="AE52" s="415" t="e">
        <f>IF(AA52&lt;&gt;$Z52,SUM($U52,$V52,$X52),SUM($U52:$V52))</f>
        <v>#REF!</v>
      </c>
      <c r="AF52" s="416" t="e">
        <f t="shared" si="15"/>
        <v>#REF!</v>
      </c>
      <c r="AG52" s="416" t="e">
        <f t="shared" si="15"/>
        <v>#REF!</v>
      </c>
      <c r="AH52" s="417" t="e">
        <f t="shared" si="15"/>
        <v>#REF!</v>
      </c>
      <c r="AI52" s="415" t="e">
        <f t="shared" si="14"/>
        <v>#REF!</v>
      </c>
      <c r="AJ52" s="416" t="e">
        <f t="shared" si="14"/>
        <v>#REF!</v>
      </c>
      <c r="AK52" s="416" t="e">
        <f t="shared" si="14"/>
        <v>#REF!</v>
      </c>
      <c r="AL52" s="417" t="e">
        <f>IF(AD52&lt;&gt;$Z52,SUM($U52,$W52)+$Y52,SUM($U52,$W52))</f>
        <v>#REF!</v>
      </c>
    </row>
    <row r="53" spans="1:38">
      <c r="A53" s="391"/>
      <c r="B53" s="383"/>
      <c r="C53" s="342" t="s">
        <v>67</v>
      </c>
      <c r="D53" s="376" t="e">
        <f t="shared" si="0"/>
        <v>#REF!</v>
      </c>
      <c r="E53" s="349" t="e">
        <f>SUM(#REF!)</f>
        <v>#REF!</v>
      </c>
      <c r="F53" s="377"/>
      <c r="G53" s="350" t="e">
        <f>SUM(#REF!)</f>
        <v>#REF!</v>
      </c>
      <c r="H53" s="350" t="e">
        <f>SUM(#REF!)</f>
        <v>#REF!</v>
      </c>
      <c r="I53" s="350" t="e">
        <f>SUM(#REF!)</f>
        <v>#REF!</v>
      </c>
      <c r="J53" s="350" t="e">
        <f>SUM(#REF!)</f>
        <v>#REF!</v>
      </c>
      <c r="K53" s="350" t="e">
        <f>SUM(#REF!)</f>
        <v>#REF!</v>
      </c>
      <c r="L53" s="350"/>
      <c r="M53" s="350"/>
      <c r="N53" s="349"/>
      <c r="O53" s="351" t="e">
        <f t="shared" si="20"/>
        <v>#REF!</v>
      </c>
      <c r="P53" s="378"/>
      <c r="Q53" s="349"/>
      <c r="R53" s="350" t="e">
        <f>D53</f>
        <v>#REF!</v>
      </c>
      <c r="S53" s="350"/>
      <c r="T53" s="378"/>
      <c r="U53" s="349" t="e">
        <f t="shared" si="3"/>
        <v>#REF!</v>
      </c>
      <c r="V53" s="350">
        <f t="shared" si="22"/>
        <v>0</v>
      </c>
      <c r="W53" s="350">
        <f t="shared" si="23"/>
        <v>0</v>
      </c>
      <c r="X53" s="351">
        <f t="shared" si="18"/>
        <v>0</v>
      </c>
      <c r="Y53" s="348">
        <f t="shared" si="19"/>
        <v>0</v>
      </c>
      <c r="Z53" s="352" t="s">
        <v>72</v>
      </c>
      <c r="AA53" s="353" t="s">
        <v>47</v>
      </c>
      <c r="AB53" s="353" t="s">
        <v>47</v>
      </c>
      <c r="AC53" s="353" t="s">
        <v>47</v>
      </c>
      <c r="AD53" s="354" t="s">
        <v>72</v>
      </c>
      <c r="AE53" s="355" t="e">
        <f t="shared" si="15"/>
        <v>#REF!</v>
      </c>
      <c r="AF53" s="356" t="e">
        <f t="shared" si="15"/>
        <v>#REF!</v>
      </c>
      <c r="AG53" s="356" t="e">
        <f t="shared" si="15"/>
        <v>#REF!</v>
      </c>
      <c r="AH53" s="357" t="e">
        <f t="shared" si="15"/>
        <v>#REF!</v>
      </c>
      <c r="AI53" s="355" t="e">
        <f t="shared" si="14"/>
        <v>#REF!</v>
      </c>
      <c r="AJ53" s="356" t="e">
        <f t="shared" si="14"/>
        <v>#REF!</v>
      </c>
      <c r="AK53" s="356" t="e">
        <f t="shared" si="14"/>
        <v>#REF!</v>
      </c>
      <c r="AL53" s="357" t="e">
        <f t="shared" si="14"/>
        <v>#REF!</v>
      </c>
    </row>
    <row r="54" spans="1:38">
      <c r="A54" s="391"/>
      <c r="B54" s="392"/>
      <c r="C54" s="342" t="s">
        <v>84</v>
      </c>
      <c r="D54" s="376" t="e">
        <f t="shared" si="0"/>
        <v>#REF!</v>
      </c>
      <c r="E54" s="349" t="e">
        <f>#REF!</f>
        <v>#REF!</v>
      </c>
      <c r="F54" s="377"/>
      <c r="G54" s="350" t="e">
        <f>#REF!</f>
        <v>#REF!</v>
      </c>
      <c r="H54" s="350" t="e">
        <f>#REF!</f>
        <v>#REF!</v>
      </c>
      <c r="I54" s="350" t="e">
        <f>#REF!</f>
        <v>#REF!</v>
      </c>
      <c r="J54" s="350" t="e">
        <f>#REF!</f>
        <v>#REF!</v>
      </c>
      <c r="K54" s="350" t="e">
        <f>#REF!</f>
        <v>#REF!</v>
      </c>
      <c r="L54" s="350"/>
      <c r="M54" s="350"/>
      <c r="N54" s="349"/>
      <c r="O54" s="351" t="e">
        <f t="shared" si="20"/>
        <v>#REF!</v>
      </c>
      <c r="P54" s="378"/>
      <c r="Q54" s="349"/>
      <c r="R54" s="350"/>
      <c r="S54" s="350" t="e">
        <f>D54</f>
        <v>#REF!</v>
      </c>
      <c r="T54" s="378"/>
      <c r="U54" s="349">
        <f t="shared" si="3"/>
        <v>0</v>
      </c>
      <c r="V54" s="350" t="e">
        <f t="shared" si="22"/>
        <v>#REF!</v>
      </c>
      <c r="W54" s="350" t="e">
        <f t="shared" si="23"/>
        <v>#REF!</v>
      </c>
      <c r="X54" s="351">
        <f t="shared" si="18"/>
        <v>0</v>
      </c>
      <c r="Y54" s="348">
        <f t="shared" si="19"/>
        <v>0</v>
      </c>
      <c r="Z54" s="352" t="s">
        <v>72</v>
      </c>
      <c r="AA54" s="353" t="s">
        <v>47</v>
      </c>
      <c r="AB54" s="353" t="s">
        <v>47</v>
      </c>
      <c r="AC54" s="353" t="s">
        <v>47</v>
      </c>
      <c r="AD54" s="354" t="s">
        <v>72</v>
      </c>
      <c r="AE54" s="355" t="e">
        <f t="shared" si="15"/>
        <v>#REF!</v>
      </c>
      <c r="AF54" s="356" t="e">
        <f t="shared" si="15"/>
        <v>#REF!</v>
      </c>
      <c r="AG54" s="356" t="e">
        <f t="shared" si="15"/>
        <v>#REF!</v>
      </c>
      <c r="AH54" s="357" t="e">
        <f t="shared" si="15"/>
        <v>#REF!</v>
      </c>
      <c r="AI54" s="355" t="e">
        <f t="shared" si="14"/>
        <v>#REF!</v>
      </c>
      <c r="AJ54" s="356" t="e">
        <f t="shared" si="14"/>
        <v>#REF!</v>
      </c>
      <c r="AK54" s="356" t="e">
        <f t="shared" si="14"/>
        <v>#REF!</v>
      </c>
      <c r="AL54" s="357" t="e">
        <f t="shared" si="14"/>
        <v>#REF!</v>
      </c>
    </row>
    <row r="55" spans="1:38" s="418" customFormat="1">
      <c r="A55" s="404" t="s">
        <v>73</v>
      </c>
      <c r="B55" s="419">
        <f>SUM(D55:D56)</f>
        <v>0</v>
      </c>
      <c r="C55" s="406" t="s">
        <v>73</v>
      </c>
      <c r="D55" s="407">
        <f t="shared" si="0"/>
        <v>0</v>
      </c>
      <c r="E55" s="408">
        <f>SUM(三原市!D8:D18)</f>
        <v>0</v>
      </c>
      <c r="F55" s="409"/>
      <c r="G55" s="410">
        <f>SUM(三原市!G8:G17)</f>
        <v>0</v>
      </c>
      <c r="H55" s="410">
        <f>SUM(三原市!J8:J17)</f>
        <v>0</v>
      </c>
      <c r="I55" s="410">
        <f>SUM(三原市!M8:M17)</f>
        <v>0</v>
      </c>
      <c r="J55" s="410">
        <f>SUM(三原市!P8:P17)</f>
        <v>0</v>
      </c>
      <c r="K55" s="410">
        <f>SUM(三原市!S8:S17)</f>
        <v>0</v>
      </c>
      <c r="L55" s="410"/>
      <c r="M55" s="410"/>
      <c r="N55" s="408"/>
      <c r="O55" s="411">
        <f t="shared" si="20"/>
        <v>0</v>
      </c>
      <c r="P55" s="412"/>
      <c r="Q55" s="408">
        <f t="shared" si="21"/>
        <v>0</v>
      </c>
      <c r="R55" s="410">
        <f>Q55</f>
        <v>0</v>
      </c>
      <c r="S55" s="410"/>
      <c r="T55" s="412"/>
      <c r="U55" s="408">
        <f t="shared" si="3"/>
        <v>0</v>
      </c>
      <c r="V55" s="410">
        <f t="shared" si="22"/>
        <v>0</v>
      </c>
      <c r="W55" s="410">
        <f t="shared" si="23"/>
        <v>0</v>
      </c>
      <c r="X55" s="411">
        <f t="shared" si="18"/>
        <v>0</v>
      </c>
      <c r="Y55" s="413">
        <f t="shared" si="19"/>
        <v>0</v>
      </c>
      <c r="Z55" s="353" t="s">
        <v>85</v>
      </c>
      <c r="AA55" s="414" t="s">
        <v>47</v>
      </c>
      <c r="AB55" s="414" t="s">
        <v>85</v>
      </c>
      <c r="AC55" s="414" t="s">
        <v>85</v>
      </c>
      <c r="AD55" s="414" t="s">
        <v>85</v>
      </c>
      <c r="AE55" s="420">
        <f t="shared" ref="AE55:AH58" si="24">IF(OR(AA55=$Z55,AA55="福山"),SUM($U55:$V55),SUM($U55:$V55)+$X55)</f>
        <v>0</v>
      </c>
      <c r="AF55" s="416">
        <f t="shared" si="24"/>
        <v>0</v>
      </c>
      <c r="AG55" s="416">
        <f t="shared" si="24"/>
        <v>0</v>
      </c>
      <c r="AH55" s="421">
        <f t="shared" si="24"/>
        <v>0</v>
      </c>
      <c r="AI55" s="420">
        <f t="shared" ref="AI55:AL58" si="25">IF(OR(AA55=$Z55,AA55="福山"),SUM($U55,$W55),SUM($U55,$W55,$Y55))</f>
        <v>0</v>
      </c>
      <c r="AJ55" s="416">
        <f t="shared" si="25"/>
        <v>0</v>
      </c>
      <c r="AK55" s="416">
        <f t="shared" si="25"/>
        <v>0</v>
      </c>
      <c r="AL55" s="421">
        <f t="shared" si="25"/>
        <v>0</v>
      </c>
    </row>
    <row r="56" spans="1:38" s="418" customFormat="1">
      <c r="A56" s="404"/>
      <c r="B56" s="422"/>
      <c r="C56" s="406" t="s">
        <v>86</v>
      </c>
      <c r="D56" s="407">
        <f t="shared" si="0"/>
        <v>0</v>
      </c>
      <c r="E56" s="408">
        <f>SUM(三原市!D19:D20)</f>
        <v>0</v>
      </c>
      <c r="F56" s="409"/>
      <c r="G56" s="410">
        <f>SUM(三原市!G19:G20)</f>
        <v>0</v>
      </c>
      <c r="H56" s="410">
        <f>SUM(三原市!J19:J20)</f>
        <v>0</v>
      </c>
      <c r="I56" s="410">
        <f>SUM(三原市!M19:M20)</f>
        <v>0</v>
      </c>
      <c r="J56" s="410">
        <f>SUM(三原市!P19:P20)</f>
        <v>0</v>
      </c>
      <c r="K56" s="410">
        <f>SUM(三原市!S19:S20)</f>
        <v>0</v>
      </c>
      <c r="L56" s="410"/>
      <c r="M56" s="410"/>
      <c r="N56" s="408"/>
      <c r="O56" s="411">
        <f t="shared" si="20"/>
        <v>0</v>
      </c>
      <c r="P56" s="412"/>
      <c r="Q56" s="408">
        <f t="shared" si="21"/>
        <v>0</v>
      </c>
      <c r="R56" s="410"/>
      <c r="S56" s="410">
        <f>E56</f>
        <v>0</v>
      </c>
      <c r="T56" s="412"/>
      <c r="U56" s="408">
        <f t="shared" si="3"/>
        <v>0</v>
      </c>
      <c r="V56" s="410">
        <f t="shared" si="22"/>
        <v>0</v>
      </c>
      <c r="W56" s="410">
        <f t="shared" si="23"/>
        <v>0</v>
      </c>
      <c r="X56" s="411">
        <f t="shared" si="18"/>
        <v>0</v>
      </c>
      <c r="Y56" s="413">
        <f t="shared" si="19"/>
        <v>0</v>
      </c>
      <c r="Z56" s="353" t="s">
        <v>85</v>
      </c>
      <c r="AA56" s="414" t="s">
        <v>47</v>
      </c>
      <c r="AB56" s="414" t="s">
        <v>85</v>
      </c>
      <c r="AC56" s="414" t="s">
        <v>85</v>
      </c>
      <c r="AD56" s="414" t="s">
        <v>85</v>
      </c>
      <c r="AE56" s="420">
        <f t="shared" si="24"/>
        <v>0</v>
      </c>
      <c r="AF56" s="416">
        <f t="shared" si="24"/>
        <v>0</v>
      </c>
      <c r="AG56" s="416">
        <f t="shared" si="24"/>
        <v>0</v>
      </c>
      <c r="AH56" s="421">
        <f t="shared" si="24"/>
        <v>0</v>
      </c>
      <c r="AI56" s="420">
        <f t="shared" si="25"/>
        <v>0</v>
      </c>
      <c r="AJ56" s="416">
        <f t="shared" si="25"/>
        <v>0</v>
      </c>
      <c r="AK56" s="416">
        <f t="shared" si="25"/>
        <v>0</v>
      </c>
      <c r="AL56" s="421">
        <f t="shared" si="25"/>
        <v>0</v>
      </c>
    </row>
    <row r="57" spans="1:38">
      <c r="A57" s="391" t="s">
        <v>87</v>
      </c>
      <c r="B57" s="394">
        <f>SUM(D57:D58)</f>
        <v>0</v>
      </c>
      <c r="C57" s="342" t="s">
        <v>87</v>
      </c>
      <c r="D57" s="376">
        <f t="shared" si="0"/>
        <v>0</v>
      </c>
      <c r="E57" s="349">
        <f>尾道市!D25</f>
        <v>0</v>
      </c>
      <c r="F57" s="377"/>
      <c r="G57" s="350">
        <f>尾道市!G25</f>
        <v>0</v>
      </c>
      <c r="H57" s="350">
        <f>尾道市!J25</f>
        <v>0</v>
      </c>
      <c r="I57" s="350">
        <f>尾道市!M25</f>
        <v>0</v>
      </c>
      <c r="J57" s="350"/>
      <c r="K57" s="350">
        <f>尾道市!S25</f>
        <v>0</v>
      </c>
      <c r="L57" s="350"/>
      <c r="M57" s="350"/>
      <c r="N57" s="349"/>
      <c r="O57" s="351">
        <f t="shared" si="20"/>
        <v>0</v>
      </c>
      <c r="P57" s="378"/>
      <c r="Q57" s="349">
        <f t="shared" si="21"/>
        <v>0</v>
      </c>
      <c r="R57" s="350">
        <f>Q57-S57</f>
        <v>0</v>
      </c>
      <c r="S57" s="350">
        <f>SUM(尾道市!D14:D16,尾道市!G14:G16,尾道市!J14:J16,尾道市!M14:M16,尾道市!D22:D23,尾道市!G22:G23,尾道市!J22:J23,尾道市!M22:M23)</f>
        <v>0</v>
      </c>
      <c r="T57" s="378"/>
      <c r="U57" s="349">
        <f t="shared" si="3"/>
        <v>0</v>
      </c>
      <c r="V57" s="350">
        <f t="shared" si="22"/>
        <v>0</v>
      </c>
      <c r="W57" s="350">
        <f t="shared" si="23"/>
        <v>0</v>
      </c>
      <c r="X57" s="351">
        <f t="shared" si="18"/>
        <v>0</v>
      </c>
      <c r="Y57" s="348">
        <f t="shared" si="19"/>
        <v>0</v>
      </c>
      <c r="Z57" s="353" t="s">
        <v>85</v>
      </c>
      <c r="AA57" s="353" t="s">
        <v>47</v>
      </c>
      <c r="AB57" s="353" t="s">
        <v>85</v>
      </c>
      <c r="AC57" s="353" t="s">
        <v>85</v>
      </c>
      <c r="AD57" s="353" t="s">
        <v>85</v>
      </c>
      <c r="AE57" s="355">
        <f t="shared" si="24"/>
        <v>0</v>
      </c>
      <c r="AF57" s="356">
        <f t="shared" si="24"/>
        <v>0</v>
      </c>
      <c r="AG57" s="356">
        <f t="shared" si="24"/>
        <v>0</v>
      </c>
      <c r="AH57" s="357">
        <f t="shared" si="24"/>
        <v>0</v>
      </c>
      <c r="AI57" s="423">
        <f t="shared" si="25"/>
        <v>0</v>
      </c>
      <c r="AJ57" s="356">
        <f t="shared" si="25"/>
        <v>0</v>
      </c>
      <c r="AK57" s="356">
        <f t="shared" si="25"/>
        <v>0</v>
      </c>
      <c r="AL57" s="424">
        <f t="shared" si="25"/>
        <v>0</v>
      </c>
    </row>
    <row r="58" spans="1:38">
      <c r="A58" s="391"/>
      <c r="B58" s="392"/>
      <c r="C58" s="342" t="s">
        <v>88</v>
      </c>
      <c r="D58" s="376">
        <f t="shared" si="0"/>
        <v>0</v>
      </c>
      <c r="E58" s="349">
        <f>尾道市!D34</f>
        <v>0</v>
      </c>
      <c r="F58" s="377"/>
      <c r="G58" s="350">
        <f>尾道市!G34</f>
        <v>0</v>
      </c>
      <c r="H58" s="350">
        <f>尾道市!J34</f>
        <v>0</v>
      </c>
      <c r="I58" s="350">
        <f>尾道市!M34</f>
        <v>0</v>
      </c>
      <c r="J58" s="350">
        <f>尾道市!P34</f>
        <v>0</v>
      </c>
      <c r="K58" s="350"/>
      <c r="L58" s="350"/>
      <c r="M58" s="350">
        <f>尾道市!S34</f>
        <v>0</v>
      </c>
      <c r="N58" s="349"/>
      <c r="O58" s="351">
        <f t="shared" si="20"/>
        <v>0</v>
      </c>
      <c r="P58" s="378"/>
      <c r="Q58" s="349">
        <f t="shared" si="21"/>
        <v>0</v>
      </c>
      <c r="R58" s="350"/>
      <c r="S58" s="350"/>
      <c r="T58" s="378">
        <f>D58</f>
        <v>0</v>
      </c>
      <c r="U58" s="349">
        <f t="shared" si="3"/>
        <v>0</v>
      </c>
      <c r="V58" s="350">
        <f>(ROUNDUP(尾道市!D30/枚数集計!W69,0)+ROUNDUP(尾道市!D33/枚数集計!W69,0)+ROUNDUP(尾道市!G31/枚数集計!W69,0)+ROUNDUP(尾道市!G32/枚数集計!W69,0)+ROUNDUP(尾道市!J30/枚数集計!W69,0)+ROUNDUP(尾道市!J32/枚数集計!W69,0)+ROUNDUP(尾道市!S30/枚数集計!W69,0))*300</f>
        <v>0</v>
      </c>
      <c r="W58" s="350">
        <f>(ROUNDUP(尾道市!D30/枚数集計!X69,0)+ROUNDUP(尾道市!D33/枚数集計!X69,0)+ROUNDUP(尾道市!G31/枚数集計!X69,0)+ROUNDUP(尾道市!G32/枚数集計!X69,0)+ROUNDUP(尾道市!J30/枚数集計!X69,0)+ROUNDUP(尾道市!J32/枚数集計!X69,0)+ROUNDUP(尾道市!S30/枚数集計!X69,0))*300</f>
        <v>0</v>
      </c>
      <c r="X58" s="351">
        <f t="shared" si="18"/>
        <v>0</v>
      </c>
      <c r="Y58" s="348">
        <f t="shared" si="19"/>
        <v>0</v>
      </c>
      <c r="Z58" s="353" t="s">
        <v>85</v>
      </c>
      <c r="AA58" s="353" t="s">
        <v>47</v>
      </c>
      <c r="AB58" s="353" t="s">
        <v>85</v>
      </c>
      <c r="AC58" s="353" t="s">
        <v>85</v>
      </c>
      <c r="AD58" s="353" t="s">
        <v>85</v>
      </c>
      <c r="AE58" s="355">
        <f t="shared" si="24"/>
        <v>0</v>
      </c>
      <c r="AF58" s="356">
        <f t="shared" si="24"/>
        <v>0</v>
      </c>
      <c r="AG58" s="356">
        <f t="shared" si="24"/>
        <v>0</v>
      </c>
      <c r="AH58" s="357">
        <f t="shared" si="24"/>
        <v>0</v>
      </c>
      <c r="AI58" s="423">
        <f t="shared" si="25"/>
        <v>0</v>
      </c>
      <c r="AJ58" s="356">
        <f t="shared" si="25"/>
        <v>0</v>
      </c>
      <c r="AK58" s="356">
        <f t="shared" si="25"/>
        <v>0</v>
      </c>
      <c r="AL58" s="424">
        <f t="shared" si="25"/>
        <v>0</v>
      </c>
    </row>
    <row r="59" spans="1:38">
      <c r="A59" s="391" t="s">
        <v>89</v>
      </c>
      <c r="B59" s="425">
        <f>SUM(D59:D61)</f>
        <v>0</v>
      </c>
      <c r="C59" s="342" t="s">
        <v>89</v>
      </c>
      <c r="D59" s="426">
        <f t="shared" si="0"/>
        <v>0</v>
      </c>
      <c r="E59" s="427">
        <f>神石郡!D12</f>
        <v>0</v>
      </c>
      <c r="F59" s="428"/>
      <c r="G59" s="429">
        <f>神石郡!G12</f>
        <v>0</v>
      </c>
      <c r="H59" s="429">
        <f>神石郡!J12</f>
        <v>0</v>
      </c>
      <c r="I59" s="429">
        <f>神石郡!M12</f>
        <v>0</v>
      </c>
      <c r="J59" s="429"/>
      <c r="K59" s="429">
        <f>神石郡!P12</f>
        <v>0</v>
      </c>
      <c r="L59" s="429">
        <f>神石郡!S12</f>
        <v>0</v>
      </c>
      <c r="M59" s="429"/>
      <c r="N59" s="427"/>
      <c r="O59" s="430">
        <f>SUM(神石郡!D12,神石郡!J12,神石郡!S12)</f>
        <v>0</v>
      </c>
      <c r="P59" s="431">
        <f>神石郡!P12</f>
        <v>0</v>
      </c>
      <c r="Q59" s="427">
        <f t="shared" si="21"/>
        <v>0</v>
      </c>
      <c r="R59" s="429"/>
      <c r="S59" s="429">
        <f>D59</f>
        <v>0</v>
      </c>
      <c r="T59" s="431"/>
      <c r="U59" s="427">
        <f t="shared" si="3"/>
        <v>0</v>
      </c>
      <c r="V59" s="429">
        <f>S59*0.3</f>
        <v>0</v>
      </c>
      <c r="W59" s="429">
        <f>S59*0.3</f>
        <v>0</v>
      </c>
      <c r="X59" s="430">
        <f t="shared" si="18"/>
        <v>0</v>
      </c>
      <c r="Y59" s="432">
        <f t="shared" si="19"/>
        <v>0</v>
      </c>
      <c r="Z59" s="352" t="s">
        <v>85</v>
      </c>
      <c r="AA59" s="353" t="s">
        <v>47</v>
      </c>
      <c r="AB59" s="353" t="s">
        <v>85</v>
      </c>
      <c r="AC59" s="353" t="s">
        <v>85</v>
      </c>
      <c r="AD59" s="354" t="s">
        <v>85</v>
      </c>
      <c r="AE59" s="355">
        <f t="shared" ref="AE59:AH67" si="26">IF(AA59&lt;&gt;$Z59,SUM($U59,$V59,$X59),SUM($U59:$V59))</f>
        <v>0</v>
      </c>
      <c r="AF59" s="356">
        <f t="shared" si="26"/>
        <v>0</v>
      </c>
      <c r="AG59" s="356">
        <f t="shared" si="26"/>
        <v>0</v>
      </c>
      <c r="AH59" s="357">
        <f t="shared" si="26"/>
        <v>0</v>
      </c>
      <c r="AI59" s="355">
        <f>IF(AA59&lt;&gt;$Z59,SUM($U59:$V59)+$Y59,SUM($U59:$V59))</f>
        <v>0</v>
      </c>
      <c r="AJ59" s="356">
        <f>IF(AB59&lt;&gt;$Z59,SUM($U59:$V59)+$Y59,SUM($U59:$V59))</f>
        <v>0</v>
      </c>
      <c r="AK59" s="356">
        <f>IF(AC59&lt;&gt;$Z59,SUM($U59:$V59)+$Y59,SUM($U59:$V59))</f>
        <v>0</v>
      </c>
      <c r="AL59" s="357">
        <f>IF(AD59&lt;&gt;$Z59,SUM($U59:$V59)+$Y59,SUM($U59:$V59))</f>
        <v>0</v>
      </c>
    </row>
    <row r="60" spans="1:38">
      <c r="A60" s="391"/>
      <c r="B60" s="433"/>
      <c r="C60" s="342" t="s">
        <v>90</v>
      </c>
      <c r="D60" s="426">
        <f t="shared" si="0"/>
        <v>0</v>
      </c>
      <c r="E60" s="427">
        <f>神石郡!D26</f>
        <v>0</v>
      </c>
      <c r="F60" s="428"/>
      <c r="G60" s="429">
        <f>神石郡!G26</f>
        <v>0</v>
      </c>
      <c r="H60" s="429">
        <f>神石郡!J26</f>
        <v>0</v>
      </c>
      <c r="I60" s="429">
        <f>神石郡!M26</f>
        <v>0</v>
      </c>
      <c r="J60" s="429"/>
      <c r="K60" s="429">
        <f>神石郡!P26</f>
        <v>0</v>
      </c>
      <c r="L60" s="429">
        <f>神石郡!S26</f>
        <v>0</v>
      </c>
      <c r="M60" s="429"/>
      <c r="N60" s="427"/>
      <c r="O60" s="430">
        <f>SUM(E60:K60)+SUM(神石郡!S17:'神石郡'!S25)</f>
        <v>0</v>
      </c>
      <c r="P60" s="431" t="e">
        <f>SUM(神石郡!#REF!)</f>
        <v>#REF!</v>
      </c>
      <c r="Q60" s="427">
        <f t="shared" si="21"/>
        <v>0</v>
      </c>
      <c r="R60" s="429"/>
      <c r="S60" s="429"/>
      <c r="T60" s="431">
        <f>D60</f>
        <v>0</v>
      </c>
      <c r="U60" s="427">
        <f t="shared" si="3"/>
        <v>0</v>
      </c>
      <c r="V60" s="434">
        <f>ROUNDUP(SUM(T60,T61)/(4000/(2000/W69)),0) * 390</f>
        <v>0</v>
      </c>
      <c r="W60" s="434">
        <f>ROUNDUP(SUM(T60,T61)/(4000/(2000/X69)),0) * 400</f>
        <v>0</v>
      </c>
      <c r="X60" s="430">
        <f t="shared" si="18"/>
        <v>0</v>
      </c>
      <c r="Y60" s="432">
        <f t="shared" si="19"/>
        <v>0</v>
      </c>
      <c r="Z60" s="352" t="s">
        <v>85</v>
      </c>
      <c r="AA60" s="353" t="s">
        <v>47</v>
      </c>
      <c r="AB60" s="353" t="s">
        <v>85</v>
      </c>
      <c r="AC60" s="353" t="s">
        <v>85</v>
      </c>
      <c r="AD60" s="354" t="s">
        <v>85</v>
      </c>
      <c r="AE60" s="355">
        <f t="shared" si="26"/>
        <v>0</v>
      </c>
      <c r="AF60" s="356">
        <f t="shared" si="26"/>
        <v>0</v>
      </c>
      <c r="AG60" s="356">
        <f t="shared" si="26"/>
        <v>0</v>
      </c>
      <c r="AH60" s="357">
        <f t="shared" si="26"/>
        <v>0</v>
      </c>
      <c r="AI60" s="355">
        <f>IF(AA60&lt;&gt;$Z60,SUM($U60,$W60)+$Y60,SUM($U60,$W60))</f>
        <v>0</v>
      </c>
      <c r="AJ60" s="356">
        <f>IF(AB60&lt;&gt;$Z60,SUM($U60,$W60)+$Y60,SUM($U60,$W60))</f>
        <v>0</v>
      </c>
      <c r="AK60" s="356">
        <f>IF(AC60&lt;&gt;$Z60,SUM($U60,$W60)+$Y60,SUM($U60,$W60))</f>
        <v>0</v>
      </c>
      <c r="AL60" s="357">
        <f>IF(AD60&lt;&gt;$Z60,SUM($U60,$W60)+$Y60,SUM($U60,$W60))</f>
        <v>0</v>
      </c>
    </row>
    <row r="61" spans="1:38">
      <c r="A61" s="400"/>
      <c r="B61" s="433"/>
      <c r="C61" s="435" t="s">
        <v>91</v>
      </c>
      <c r="D61" s="436">
        <f t="shared" si="0"/>
        <v>0</v>
      </c>
      <c r="E61" s="437">
        <f>神石郡!D39</f>
        <v>0</v>
      </c>
      <c r="F61" s="438"/>
      <c r="G61" s="434">
        <f>神石郡!G39</f>
        <v>0</v>
      </c>
      <c r="H61" s="434">
        <f>神石郡!J39</f>
        <v>0</v>
      </c>
      <c r="I61" s="434">
        <f>神石郡!M39</f>
        <v>0</v>
      </c>
      <c r="J61" s="434"/>
      <c r="K61" s="434">
        <f>神石郡!P39</f>
        <v>0</v>
      </c>
      <c r="L61" s="434">
        <f>神石郡!S39</f>
        <v>0</v>
      </c>
      <c r="M61" s="434"/>
      <c r="N61" s="437"/>
      <c r="O61" s="439">
        <f t="shared" ref="O61:O67" si="27">D61</f>
        <v>0</v>
      </c>
      <c r="P61" s="440"/>
      <c r="Q61" s="437">
        <f t="shared" si="21"/>
        <v>0</v>
      </c>
      <c r="R61" s="434"/>
      <c r="S61" s="434"/>
      <c r="T61" s="440">
        <f>D61</f>
        <v>0</v>
      </c>
      <c r="U61" s="437">
        <f t="shared" si="3"/>
        <v>0</v>
      </c>
      <c r="V61" s="441"/>
      <c r="W61" s="441"/>
      <c r="X61" s="439">
        <f t="shared" si="18"/>
        <v>0</v>
      </c>
      <c r="Y61" s="442">
        <f t="shared" si="19"/>
        <v>0</v>
      </c>
      <c r="Z61" s="443" t="s">
        <v>85</v>
      </c>
      <c r="AA61" s="444" t="s">
        <v>47</v>
      </c>
      <c r="AB61" s="444" t="s">
        <v>85</v>
      </c>
      <c r="AC61" s="444" t="s">
        <v>85</v>
      </c>
      <c r="AD61" s="445" t="s">
        <v>85</v>
      </c>
      <c r="AE61" s="446">
        <f t="shared" si="26"/>
        <v>0</v>
      </c>
      <c r="AF61" s="447">
        <f t="shared" si="26"/>
        <v>0</v>
      </c>
      <c r="AG61" s="447">
        <f t="shared" si="26"/>
        <v>0</v>
      </c>
      <c r="AH61" s="448">
        <f t="shared" si="26"/>
        <v>0</v>
      </c>
      <c r="AI61" s="446">
        <f>IF(AA61&lt;&gt;$Z61,SUM($U61:$V61)+$Y61,SUM($U61:$V61))</f>
        <v>0</v>
      </c>
      <c r="AJ61" s="447">
        <f>IF(AB61&lt;&gt;$Z61,SUM($U61:$V61)+$Y61,SUM($U61:$V61))</f>
        <v>0</v>
      </c>
      <c r="AK61" s="447">
        <f>IF(AC61&lt;&gt;$Z61,SUM($U61:$V61)+$Y61,SUM($U61:$V61))</f>
        <v>0</v>
      </c>
      <c r="AL61" s="448">
        <f>IF(AD61&lt;&gt;$Z61,SUM($U61:$V61)+$Y61,SUM($U61:$V61))</f>
        <v>0</v>
      </c>
    </row>
    <row r="62" spans="1:38">
      <c r="A62" s="449" t="s">
        <v>92</v>
      </c>
      <c r="B62" s="450">
        <f>SUM(D62:D64)</f>
        <v>0</v>
      </c>
      <c r="C62" s="327" t="s">
        <v>93</v>
      </c>
      <c r="D62" s="328">
        <f t="shared" si="0"/>
        <v>0</v>
      </c>
      <c r="E62" s="329">
        <f>SUM(福山市!D8:D36)</f>
        <v>0</v>
      </c>
      <c r="F62" s="330"/>
      <c r="G62" s="331">
        <f>SUM(福山市!G8:G36)</f>
        <v>0</v>
      </c>
      <c r="H62" s="331">
        <f>SUM(福山市!J8:J36)</f>
        <v>0</v>
      </c>
      <c r="I62" s="331">
        <f>SUM(福山市!M8:M36)</f>
        <v>0</v>
      </c>
      <c r="J62" s="331">
        <f>SUM(福山市!P8:P13)</f>
        <v>0</v>
      </c>
      <c r="K62" s="331">
        <f>SUM(福山市!S8:S36)</f>
        <v>0</v>
      </c>
      <c r="L62" s="331"/>
      <c r="M62" s="331"/>
      <c r="N62" s="329"/>
      <c r="O62" s="332">
        <f t="shared" si="27"/>
        <v>0</v>
      </c>
      <c r="P62" s="333"/>
      <c r="Q62" s="329">
        <f t="shared" si="21"/>
        <v>0</v>
      </c>
      <c r="R62" s="331">
        <f>Q62-S62</f>
        <v>0</v>
      </c>
      <c r="S62" s="331">
        <f>SUM(福山市!D28,福山市!J28)</f>
        <v>0</v>
      </c>
      <c r="T62" s="333"/>
      <c r="U62" s="329">
        <f t="shared" si="3"/>
        <v>0</v>
      </c>
      <c r="V62" s="331">
        <f t="shared" ref="V62:V67" si="28">S62*0.3</f>
        <v>0</v>
      </c>
      <c r="W62" s="331">
        <f t="shared" ref="W62:W67" si="29">S62*0.3</f>
        <v>0</v>
      </c>
      <c r="X62" s="332">
        <f t="shared" si="18"/>
        <v>0</v>
      </c>
      <c r="Y62" s="333">
        <f t="shared" si="19"/>
        <v>0</v>
      </c>
      <c r="Z62" s="334" t="s">
        <v>85</v>
      </c>
      <c r="AA62" s="335" t="s">
        <v>47</v>
      </c>
      <c r="AB62" s="335" t="s">
        <v>85</v>
      </c>
      <c r="AC62" s="335" t="s">
        <v>85</v>
      </c>
      <c r="AD62" s="336" t="s">
        <v>85</v>
      </c>
      <c r="AE62" s="337">
        <f t="shared" si="26"/>
        <v>0</v>
      </c>
      <c r="AF62" s="338">
        <f t="shared" si="26"/>
        <v>0</v>
      </c>
      <c r="AG62" s="338">
        <f t="shared" si="26"/>
        <v>0</v>
      </c>
      <c r="AH62" s="339">
        <f t="shared" si="26"/>
        <v>0</v>
      </c>
      <c r="AI62" s="337">
        <f t="shared" ref="AI62:AL67" si="30">IF(AA62&lt;&gt;$Z62,SUM($U62,$W62)+$Y62,SUM($U62,$W62))</f>
        <v>0</v>
      </c>
      <c r="AJ62" s="338">
        <f t="shared" si="30"/>
        <v>0</v>
      </c>
      <c r="AK62" s="338">
        <f t="shared" si="30"/>
        <v>0</v>
      </c>
      <c r="AL62" s="339">
        <f t="shared" si="30"/>
        <v>0</v>
      </c>
    </row>
    <row r="63" spans="1:38">
      <c r="A63" s="400"/>
      <c r="B63" s="383"/>
      <c r="C63" s="435" t="s">
        <v>94</v>
      </c>
      <c r="D63" s="376">
        <f t="shared" si="0"/>
        <v>0</v>
      </c>
      <c r="E63" s="451">
        <f>SUM(福山市!D37:D38)</f>
        <v>0</v>
      </c>
      <c r="F63" s="452"/>
      <c r="G63" s="453">
        <f>SUM(福山市!G37:G38)</f>
        <v>0</v>
      </c>
      <c r="H63" s="453">
        <f>SUM(福山市!J37:J38)</f>
        <v>0</v>
      </c>
      <c r="I63" s="453">
        <f>SUM(福山市!M37:M38)</f>
        <v>0</v>
      </c>
      <c r="J63" s="453"/>
      <c r="K63" s="453">
        <f>SUM(福山市!S37:S38)</f>
        <v>0</v>
      </c>
      <c r="L63" s="453"/>
      <c r="M63" s="453"/>
      <c r="N63" s="451"/>
      <c r="O63" s="396">
        <f t="shared" si="27"/>
        <v>0</v>
      </c>
      <c r="P63" s="454"/>
      <c r="Q63" s="451">
        <f t="shared" si="21"/>
        <v>0</v>
      </c>
      <c r="R63" s="453">
        <f>Q63</f>
        <v>0</v>
      </c>
      <c r="S63" s="453"/>
      <c r="T63" s="454"/>
      <c r="U63" s="349">
        <f t="shared" si="3"/>
        <v>0</v>
      </c>
      <c r="V63" s="350">
        <f t="shared" si="28"/>
        <v>0</v>
      </c>
      <c r="W63" s="350">
        <f t="shared" si="29"/>
        <v>0</v>
      </c>
      <c r="X63" s="351">
        <f t="shared" si="18"/>
        <v>0</v>
      </c>
      <c r="Y63" s="348">
        <f t="shared" si="19"/>
        <v>0</v>
      </c>
      <c r="Z63" s="352" t="s">
        <v>85</v>
      </c>
      <c r="AA63" s="353" t="s">
        <v>47</v>
      </c>
      <c r="AB63" s="353" t="s">
        <v>85</v>
      </c>
      <c r="AC63" s="353" t="s">
        <v>85</v>
      </c>
      <c r="AD63" s="354" t="s">
        <v>85</v>
      </c>
      <c r="AE63" s="355">
        <f t="shared" si="26"/>
        <v>0</v>
      </c>
      <c r="AF63" s="356">
        <f t="shared" si="26"/>
        <v>0</v>
      </c>
      <c r="AG63" s="356">
        <f t="shared" si="26"/>
        <v>0</v>
      </c>
      <c r="AH63" s="357">
        <f t="shared" si="26"/>
        <v>0</v>
      </c>
      <c r="AI63" s="355">
        <f t="shared" si="30"/>
        <v>0</v>
      </c>
      <c r="AJ63" s="356">
        <f t="shared" si="30"/>
        <v>0</v>
      </c>
      <c r="AK63" s="356">
        <f t="shared" si="30"/>
        <v>0</v>
      </c>
      <c r="AL63" s="357">
        <f t="shared" si="30"/>
        <v>0</v>
      </c>
    </row>
    <row r="64" spans="1:38">
      <c r="A64" s="455"/>
      <c r="B64" s="456"/>
      <c r="C64" s="360" t="s">
        <v>94</v>
      </c>
      <c r="D64" s="379">
        <f t="shared" si="0"/>
        <v>0</v>
      </c>
      <c r="E64" s="367">
        <f>SUM(福山市!D39:D40)</f>
        <v>0</v>
      </c>
      <c r="F64" s="380"/>
      <c r="G64" s="368">
        <f>SUM(福山市!G39:G40)</f>
        <v>0</v>
      </c>
      <c r="H64" s="368">
        <f>SUM(福山市!J39:J40)</f>
        <v>0</v>
      </c>
      <c r="I64" s="368">
        <f>SUM(福山市!M39:M40)</f>
        <v>0</v>
      </c>
      <c r="J64" s="368"/>
      <c r="K64" s="368">
        <f>SUM(福山市!R39:R40)</f>
        <v>0</v>
      </c>
      <c r="L64" s="368"/>
      <c r="M64" s="368"/>
      <c r="N64" s="367"/>
      <c r="O64" s="369">
        <f t="shared" si="27"/>
        <v>0</v>
      </c>
      <c r="P64" s="381"/>
      <c r="Q64" s="367">
        <f t="shared" si="21"/>
        <v>0</v>
      </c>
      <c r="R64" s="368"/>
      <c r="S64" s="368">
        <f>D64</f>
        <v>0</v>
      </c>
      <c r="T64" s="381"/>
      <c r="U64" s="367">
        <f t="shared" si="3"/>
        <v>0</v>
      </c>
      <c r="V64" s="368">
        <f t="shared" si="28"/>
        <v>0</v>
      </c>
      <c r="W64" s="368">
        <f t="shared" si="29"/>
        <v>0</v>
      </c>
      <c r="X64" s="369">
        <f t="shared" si="18"/>
        <v>0</v>
      </c>
      <c r="Y64" s="366">
        <f t="shared" si="19"/>
        <v>0</v>
      </c>
      <c r="Z64" s="370" t="s">
        <v>76</v>
      </c>
      <c r="AA64" s="371" t="s">
        <v>47</v>
      </c>
      <c r="AB64" s="371" t="s">
        <v>76</v>
      </c>
      <c r="AC64" s="371" t="s">
        <v>76</v>
      </c>
      <c r="AD64" s="372" t="s">
        <v>76</v>
      </c>
      <c r="AE64" s="373">
        <f t="shared" si="26"/>
        <v>0</v>
      </c>
      <c r="AF64" s="374">
        <f t="shared" si="26"/>
        <v>0</v>
      </c>
      <c r="AG64" s="374">
        <f t="shared" si="26"/>
        <v>0</v>
      </c>
      <c r="AH64" s="375">
        <f t="shared" si="26"/>
        <v>0</v>
      </c>
      <c r="AI64" s="373">
        <f t="shared" si="30"/>
        <v>0</v>
      </c>
      <c r="AJ64" s="374">
        <f t="shared" si="30"/>
        <v>0</v>
      </c>
      <c r="AK64" s="374">
        <f t="shared" si="30"/>
        <v>0</v>
      </c>
      <c r="AL64" s="375">
        <f t="shared" si="30"/>
        <v>0</v>
      </c>
    </row>
    <row r="65" spans="1:38">
      <c r="A65" s="449" t="s">
        <v>95</v>
      </c>
      <c r="B65" s="450" t="e">
        <f>SUM(D65:D67)</f>
        <v>#REF!</v>
      </c>
      <c r="C65" s="384" t="s">
        <v>93</v>
      </c>
      <c r="D65" s="457" t="e">
        <f t="shared" si="0"/>
        <v>#REF!</v>
      </c>
      <c r="E65" s="458"/>
      <c r="F65" s="459"/>
      <c r="G65" s="460"/>
      <c r="H65" s="460"/>
      <c r="I65" s="460"/>
      <c r="J65" s="460"/>
      <c r="K65" s="460"/>
      <c r="L65" s="460" t="e">
        <f>SUM(#REF!)</f>
        <v>#REF!</v>
      </c>
      <c r="M65" s="460"/>
      <c r="N65" s="458"/>
      <c r="O65" s="461" t="e">
        <f t="shared" si="27"/>
        <v>#REF!</v>
      </c>
      <c r="P65" s="461"/>
      <c r="Q65" s="458" t="e">
        <f t="shared" si="21"/>
        <v>#REF!</v>
      </c>
      <c r="R65" s="460" t="e">
        <f>Q65</f>
        <v>#REF!</v>
      </c>
      <c r="S65" s="460"/>
      <c r="T65" s="397"/>
      <c r="U65" s="329" t="e">
        <f t="shared" si="3"/>
        <v>#REF!</v>
      </c>
      <c r="V65" s="460">
        <f t="shared" si="28"/>
        <v>0</v>
      </c>
      <c r="W65" s="460">
        <f t="shared" si="29"/>
        <v>0</v>
      </c>
      <c r="X65" s="347" t="e">
        <f t="shared" si="18"/>
        <v>#REF!</v>
      </c>
      <c r="Y65" s="366" t="e">
        <f t="shared" si="19"/>
        <v>#REF!</v>
      </c>
      <c r="Z65" s="462" t="s">
        <v>85</v>
      </c>
      <c r="AA65" s="463" t="s">
        <v>47</v>
      </c>
      <c r="AB65" s="463" t="s">
        <v>85</v>
      </c>
      <c r="AC65" s="463" t="s">
        <v>85</v>
      </c>
      <c r="AD65" s="464" t="s">
        <v>85</v>
      </c>
      <c r="AE65" s="465" t="e">
        <f t="shared" si="26"/>
        <v>#REF!</v>
      </c>
      <c r="AF65" s="466" t="e">
        <f t="shared" si="26"/>
        <v>#REF!</v>
      </c>
      <c r="AG65" s="466" t="e">
        <f t="shared" si="26"/>
        <v>#REF!</v>
      </c>
      <c r="AH65" s="467" t="e">
        <f t="shared" si="26"/>
        <v>#REF!</v>
      </c>
      <c r="AI65" s="465" t="e">
        <f t="shared" si="30"/>
        <v>#REF!</v>
      </c>
      <c r="AJ65" s="466" t="e">
        <f t="shared" si="30"/>
        <v>#REF!</v>
      </c>
      <c r="AK65" s="466" t="e">
        <f t="shared" si="30"/>
        <v>#REF!</v>
      </c>
      <c r="AL65" s="467" t="e">
        <f t="shared" si="30"/>
        <v>#REF!</v>
      </c>
    </row>
    <row r="66" spans="1:38">
      <c r="A66" s="400"/>
      <c r="B66" s="383"/>
      <c r="C66" s="435" t="s">
        <v>94</v>
      </c>
      <c r="D66" s="468" t="e">
        <f t="shared" si="0"/>
        <v>#REF!</v>
      </c>
      <c r="E66" s="458"/>
      <c r="F66" s="459"/>
      <c r="G66" s="460"/>
      <c r="H66" s="460"/>
      <c r="I66" s="460"/>
      <c r="J66" s="460"/>
      <c r="K66" s="460"/>
      <c r="L66" s="460" t="e">
        <f>SUM(#REF!)</f>
        <v>#REF!</v>
      </c>
      <c r="M66" s="460"/>
      <c r="N66" s="458"/>
      <c r="O66" s="396" t="e">
        <f t="shared" si="27"/>
        <v>#REF!</v>
      </c>
      <c r="P66" s="461"/>
      <c r="Q66" s="451" t="e">
        <f t="shared" si="21"/>
        <v>#REF!</v>
      </c>
      <c r="R66" s="460" t="e">
        <f>Q66</f>
        <v>#REF!</v>
      </c>
      <c r="S66" s="460"/>
      <c r="T66" s="397"/>
      <c r="U66" s="451" t="e">
        <f t="shared" si="3"/>
        <v>#REF!</v>
      </c>
      <c r="V66" s="453">
        <f t="shared" si="28"/>
        <v>0</v>
      </c>
      <c r="W66" s="453">
        <f t="shared" si="29"/>
        <v>0</v>
      </c>
      <c r="X66" s="351" t="e">
        <f t="shared" si="18"/>
        <v>#REF!</v>
      </c>
      <c r="Y66" s="366" t="e">
        <f t="shared" si="19"/>
        <v>#REF!</v>
      </c>
      <c r="Z66" s="370" t="s">
        <v>85</v>
      </c>
      <c r="AA66" s="371" t="s">
        <v>47</v>
      </c>
      <c r="AB66" s="371" t="s">
        <v>85</v>
      </c>
      <c r="AC66" s="371" t="s">
        <v>85</v>
      </c>
      <c r="AD66" s="372" t="s">
        <v>85</v>
      </c>
      <c r="AE66" s="373" t="e">
        <f t="shared" si="26"/>
        <v>#REF!</v>
      </c>
      <c r="AF66" s="374" t="e">
        <f t="shared" si="26"/>
        <v>#REF!</v>
      </c>
      <c r="AG66" s="374" t="e">
        <f t="shared" si="26"/>
        <v>#REF!</v>
      </c>
      <c r="AH66" s="375" t="e">
        <f t="shared" si="26"/>
        <v>#REF!</v>
      </c>
      <c r="AI66" s="373" t="e">
        <f t="shared" si="30"/>
        <v>#REF!</v>
      </c>
      <c r="AJ66" s="374" t="e">
        <f t="shared" si="30"/>
        <v>#REF!</v>
      </c>
      <c r="AK66" s="374" t="e">
        <f t="shared" si="30"/>
        <v>#REF!</v>
      </c>
      <c r="AL66" s="375" t="e">
        <f t="shared" si="30"/>
        <v>#REF!</v>
      </c>
    </row>
    <row r="67" spans="1:38">
      <c r="A67" s="455"/>
      <c r="B67" s="456"/>
      <c r="C67" s="435" t="s">
        <v>94</v>
      </c>
      <c r="D67" s="468" t="e">
        <f t="shared" si="0"/>
        <v>#REF!</v>
      </c>
      <c r="E67" s="458"/>
      <c r="F67" s="459"/>
      <c r="G67" s="460"/>
      <c r="H67" s="460"/>
      <c r="I67" s="460"/>
      <c r="J67" s="460"/>
      <c r="K67" s="460"/>
      <c r="L67" s="460" t="e">
        <f>SUM(#REF!)</f>
        <v>#REF!</v>
      </c>
      <c r="M67" s="460"/>
      <c r="N67" s="458"/>
      <c r="O67" s="396" t="e">
        <f t="shared" si="27"/>
        <v>#REF!</v>
      </c>
      <c r="P67" s="461"/>
      <c r="Q67" s="451" t="e">
        <f t="shared" si="21"/>
        <v>#REF!</v>
      </c>
      <c r="R67" s="460"/>
      <c r="S67" s="460" t="e">
        <f>D67</f>
        <v>#REF!</v>
      </c>
      <c r="T67" s="397"/>
      <c r="U67" s="451">
        <f t="shared" si="3"/>
        <v>0</v>
      </c>
      <c r="V67" s="453" t="e">
        <f t="shared" si="28"/>
        <v>#REF!</v>
      </c>
      <c r="W67" s="453" t="e">
        <f t="shared" si="29"/>
        <v>#REF!</v>
      </c>
      <c r="X67" s="351" t="e">
        <f t="shared" si="18"/>
        <v>#REF!</v>
      </c>
      <c r="Y67" s="366" t="e">
        <f t="shared" si="19"/>
        <v>#REF!</v>
      </c>
      <c r="Z67" s="370" t="s">
        <v>76</v>
      </c>
      <c r="AA67" s="371" t="s">
        <v>47</v>
      </c>
      <c r="AB67" s="371" t="s">
        <v>76</v>
      </c>
      <c r="AC67" s="371" t="s">
        <v>76</v>
      </c>
      <c r="AD67" s="372" t="s">
        <v>76</v>
      </c>
      <c r="AE67" s="373" t="e">
        <f t="shared" si="26"/>
        <v>#REF!</v>
      </c>
      <c r="AF67" s="374" t="e">
        <f t="shared" si="26"/>
        <v>#REF!</v>
      </c>
      <c r="AG67" s="374" t="e">
        <f t="shared" si="26"/>
        <v>#REF!</v>
      </c>
      <c r="AH67" s="375" t="e">
        <f t="shared" si="26"/>
        <v>#REF!</v>
      </c>
      <c r="AI67" s="373" t="e">
        <f t="shared" si="30"/>
        <v>#REF!</v>
      </c>
      <c r="AJ67" s="374" t="e">
        <f t="shared" si="30"/>
        <v>#REF!</v>
      </c>
      <c r="AK67" s="374" t="e">
        <f t="shared" si="30"/>
        <v>#REF!</v>
      </c>
      <c r="AL67" s="375" t="e">
        <f t="shared" si="30"/>
        <v>#REF!</v>
      </c>
    </row>
    <row r="68" spans="1:38">
      <c r="A68" s="469"/>
      <c r="B68" s="470" t="e">
        <f>SUM(B4:B67)</f>
        <v>#REF!</v>
      </c>
      <c r="C68" s="313"/>
      <c r="D68" s="470" t="e">
        <f t="shared" ref="D68:T68" si="31">SUM(D4:D67)</f>
        <v>#REF!</v>
      </c>
      <c r="E68" s="471" t="e">
        <f t="shared" si="31"/>
        <v>#REF!</v>
      </c>
      <c r="F68" s="471"/>
      <c r="G68" s="471" t="e">
        <f t="shared" si="31"/>
        <v>#REF!</v>
      </c>
      <c r="H68" s="471" t="e">
        <f t="shared" si="31"/>
        <v>#REF!</v>
      </c>
      <c r="I68" s="471" t="e">
        <f t="shared" si="31"/>
        <v>#REF!</v>
      </c>
      <c r="J68" s="471" t="e">
        <f t="shared" si="31"/>
        <v>#REF!</v>
      </c>
      <c r="K68" s="471" t="e">
        <f t="shared" si="31"/>
        <v>#REF!</v>
      </c>
      <c r="L68" s="471" t="e">
        <f t="shared" si="31"/>
        <v>#REF!</v>
      </c>
      <c r="M68" s="471">
        <f t="shared" si="31"/>
        <v>0</v>
      </c>
      <c r="N68" s="471" t="e">
        <f t="shared" si="31"/>
        <v>#REF!</v>
      </c>
      <c r="O68" s="471" t="e">
        <f t="shared" si="31"/>
        <v>#REF!</v>
      </c>
      <c r="P68" s="471" t="e">
        <f t="shared" si="31"/>
        <v>#REF!</v>
      </c>
      <c r="Q68" s="471" t="e">
        <f t="shared" si="31"/>
        <v>#REF!</v>
      </c>
      <c r="R68" s="471" t="e">
        <f t="shared" si="31"/>
        <v>#REF!</v>
      </c>
      <c r="S68" s="471" t="e">
        <f t="shared" si="31"/>
        <v>#REF!</v>
      </c>
      <c r="T68" s="471" t="e">
        <f t="shared" si="31"/>
        <v>#REF!</v>
      </c>
      <c r="U68" s="471" t="e">
        <f>INT(SUM(U4:U67))</f>
        <v>#REF!</v>
      </c>
      <c r="V68" s="471" t="e">
        <f>INT(SUM(V4:V67))</f>
        <v>#REF!</v>
      </c>
      <c r="W68" s="471" t="e">
        <f>INT(SUM(W4:W67))</f>
        <v>#REF!</v>
      </c>
      <c r="X68" s="471" t="e">
        <f>INT(SUM(X4:X67))</f>
        <v>#REF!</v>
      </c>
      <c r="Y68" s="471" t="e">
        <f>INT(SUM(Y4:Y67))</f>
        <v>#REF!</v>
      </c>
      <c r="Z68" s="306"/>
      <c r="AA68" s="308"/>
      <c r="AB68" s="308"/>
      <c r="AC68" s="308"/>
      <c r="AD68" s="311"/>
      <c r="AE68" s="472" t="e">
        <f t="shared" ref="AE68:AL68" si="32">INT(SUM(AE4:AE67))</f>
        <v>#REF!</v>
      </c>
      <c r="AF68" s="473" t="e">
        <f t="shared" si="32"/>
        <v>#REF!</v>
      </c>
      <c r="AG68" s="473" t="e">
        <f t="shared" si="32"/>
        <v>#REF!</v>
      </c>
      <c r="AH68" s="474" t="e">
        <f t="shared" si="32"/>
        <v>#REF!</v>
      </c>
      <c r="AI68" s="472" t="e">
        <f t="shared" si="32"/>
        <v>#REF!</v>
      </c>
      <c r="AJ68" s="473" t="e">
        <f t="shared" si="32"/>
        <v>#REF!</v>
      </c>
      <c r="AK68" s="473" t="e">
        <f t="shared" si="32"/>
        <v>#REF!</v>
      </c>
      <c r="AL68" s="474" t="e">
        <f t="shared" si="32"/>
        <v>#REF!</v>
      </c>
    </row>
    <row r="69" spans="1:38">
      <c r="A69" s="301" t="s">
        <v>96</v>
      </c>
      <c r="W69" s="312">
        <v>2000</v>
      </c>
      <c r="X69" s="311">
        <v>1000</v>
      </c>
    </row>
    <row r="70" spans="1:38">
      <c r="X70" s="475"/>
    </row>
    <row r="71" spans="1:38">
      <c r="A71" s="301" t="s">
        <v>97</v>
      </c>
      <c r="AE71" s="476"/>
    </row>
    <row r="72" spans="1:38">
      <c r="A72" s="469" t="s">
        <v>98</v>
      </c>
      <c r="B72" s="470" t="s">
        <v>99</v>
      </c>
      <c r="C72" s="469" t="s">
        <v>100</v>
      </c>
      <c r="D72" s="469" t="s">
        <v>101</v>
      </c>
      <c r="E72" s="469" t="s">
        <v>102</v>
      </c>
      <c r="F72" s="469" t="s">
        <v>103</v>
      </c>
      <c r="G72" s="312" t="s">
        <v>104</v>
      </c>
      <c r="H72" s="313"/>
      <c r="I72" s="313"/>
      <c r="J72" s="310"/>
      <c r="K72" s="312" t="s">
        <v>105</v>
      </c>
      <c r="L72" s="313"/>
      <c r="M72" s="313"/>
      <c r="N72" s="310"/>
      <c r="O72" s="469" t="s">
        <v>106</v>
      </c>
      <c r="P72" s="469"/>
      <c r="AD72" s="476"/>
    </row>
    <row r="73" spans="1:38" ht="45">
      <c r="A73" s="469" t="s">
        <v>47</v>
      </c>
      <c r="B73" s="469" t="e">
        <f t="shared" ref="B73:B81" si="33">CHOOSE($B$84,C73,D73,E73,F73)</f>
        <v>#REF!</v>
      </c>
      <c r="C73" s="469" t="e">
        <f t="shared" ref="C73:F82" si="34">SUMIF(AA$4:AA$67,$A73,$D$4:$D$67)</f>
        <v>#REF!</v>
      </c>
      <c r="D73" s="469" t="e">
        <f t="shared" si="34"/>
        <v>#REF!</v>
      </c>
      <c r="E73" s="469" t="e">
        <f t="shared" si="34"/>
        <v>#REF!</v>
      </c>
      <c r="F73" s="469" t="e">
        <f t="shared" si="34"/>
        <v>#REF!</v>
      </c>
      <c r="G73" s="477" t="s">
        <v>107</v>
      </c>
      <c r="H73" s="478"/>
      <c r="I73" s="478"/>
      <c r="J73" s="310"/>
      <c r="K73" s="312" t="s">
        <v>108</v>
      </c>
      <c r="L73" s="313"/>
      <c r="M73" s="313"/>
      <c r="N73" s="310"/>
      <c r="O73" s="314" t="s">
        <v>109</v>
      </c>
      <c r="P73" s="469"/>
      <c r="AD73" s="476"/>
    </row>
    <row r="74" spans="1:38">
      <c r="A74" s="469" t="s">
        <v>76</v>
      </c>
      <c r="B74" s="469" t="e">
        <f t="shared" si="33"/>
        <v>#REF!</v>
      </c>
      <c r="C74" s="469">
        <f t="shared" si="34"/>
        <v>0</v>
      </c>
      <c r="D74" s="469" t="e">
        <f t="shared" si="34"/>
        <v>#REF!</v>
      </c>
      <c r="E74" s="469" t="e">
        <f t="shared" si="34"/>
        <v>#REF!</v>
      </c>
      <c r="F74" s="469" t="e">
        <f t="shared" si="34"/>
        <v>#REF!</v>
      </c>
      <c r="G74" s="477" t="s">
        <v>110</v>
      </c>
      <c r="H74" s="478"/>
      <c r="I74" s="478"/>
      <c r="J74" s="310"/>
      <c r="K74" s="312" t="s">
        <v>111</v>
      </c>
      <c r="L74" s="313"/>
      <c r="M74" s="313"/>
      <c r="N74" s="310"/>
      <c r="O74" s="469" t="s">
        <v>112</v>
      </c>
      <c r="P74" s="469"/>
      <c r="AD74" s="476"/>
    </row>
    <row r="75" spans="1:38">
      <c r="A75" s="469" t="s">
        <v>113</v>
      </c>
      <c r="B75" s="469">
        <f>CHOOSE($B$84,C75,D75,E75,F75)</f>
        <v>0</v>
      </c>
      <c r="C75" s="469">
        <f t="shared" si="34"/>
        <v>0</v>
      </c>
      <c r="D75" s="469">
        <f t="shared" si="34"/>
        <v>0</v>
      </c>
      <c r="E75" s="469">
        <f t="shared" si="34"/>
        <v>0</v>
      </c>
      <c r="F75" s="469">
        <f t="shared" si="34"/>
        <v>0</v>
      </c>
      <c r="G75" s="477" t="s">
        <v>114</v>
      </c>
      <c r="H75" s="478"/>
      <c r="I75" s="478"/>
      <c r="J75" s="310"/>
      <c r="K75" s="312" t="s">
        <v>115</v>
      </c>
      <c r="L75" s="313"/>
      <c r="M75" s="313"/>
      <c r="N75" s="310"/>
      <c r="O75" s="469" t="s">
        <v>116</v>
      </c>
      <c r="P75" s="469"/>
      <c r="AD75" s="476"/>
    </row>
    <row r="76" spans="1:38">
      <c r="A76" s="469" t="s">
        <v>117</v>
      </c>
      <c r="B76" s="469">
        <f t="shared" si="33"/>
        <v>0</v>
      </c>
      <c r="C76" s="469">
        <f t="shared" si="34"/>
        <v>0</v>
      </c>
      <c r="D76" s="469">
        <f t="shared" si="34"/>
        <v>0</v>
      </c>
      <c r="E76" s="469">
        <f t="shared" si="34"/>
        <v>0</v>
      </c>
      <c r="F76" s="469">
        <f t="shared" si="34"/>
        <v>0</v>
      </c>
      <c r="G76" s="477" t="s">
        <v>118</v>
      </c>
      <c r="H76" s="478"/>
      <c r="I76" s="478"/>
      <c r="J76" s="310"/>
      <c r="K76" s="312" t="s">
        <v>119</v>
      </c>
      <c r="L76" s="313"/>
      <c r="M76" s="313"/>
      <c r="N76" s="310"/>
      <c r="O76" s="469" t="s">
        <v>120</v>
      </c>
      <c r="P76" s="469"/>
      <c r="AD76" s="476"/>
    </row>
    <row r="77" spans="1:38">
      <c r="A77" s="469" t="s">
        <v>85</v>
      </c>
      <c r="B77" s="469" t="e">
        <f t="shared" si="33"/>
        <v>#REF!</v>
      </c>
      <c r="C77" s="469">
        <f t="shared" si="34"/>
        <v>0</v>
      </c>
      <c r="D77" s="469" t="e">
        <f t="shared" si="34"/>
        <v>#REF!</v>
      </c>
      <c r="E77" s="469" t="e">
        <f t="shared" si="34"/>
        <v>#REF!</v>
      </c>
      <c r="F77" s="469" t="e">
        <f t="shared" si="34"/>
        <v>#REF!</v>
      </c>
      <c r="G77" s="477" t="s">
        <v>121</v>
      </c>
      <c r="H77" s="478"/>
      <c r="I77" s="478"/>
      <c r="J77" s="310"/>
      <c r="K77" s="312" t="s">
        <v>122</v>
      </c>
      <c r="L77" s="313"/>
      <c r="M77" s="313"/>
      <c r="N77" s="310"/>
      <c r="O77" s="469" t="s">
        <v>123</v>
      </c>
      <c r="P77" s="469"/>
      <c r="AD77" s="479"/>
      <c r="AF77" s="480"/>
    </row>
    <row r="78" spans="1:38">
      <c r="A78" s="469" t="s">
        <v>65</v>
      </c>
      <c r="B78" s="469">
        <f t="shared" si="33"/>
        <v>0</v>
      </c>
      <c r="C78" s="469">
        <f t="shared" si="34"/>
        <v>0</v>
      </c>
      <c r="D78" s="469">
        <f t="shared" si="34"/>
        <v>0</v>
      </c>
      <c r="E78" s="469">
        <f t="shared" si="34"/>
        <v>0</v>
      </c>
      <c r="F78" s="469">
        <f t="shared" si="34"/>
        <v>0</v>
      </c>
      <c r="G78" s="477" t="s">
        <v>124</v>
      </c>
      <c r="H78" s="478"/>
      <c r="I78" s="478"/>
      <c r="J78" s="310"/>
      <c r="K78" s="312" t="s">
        <v>125</v>
      </c>
      <c r="L78" s="313"/>
      <c r="M78" s="313"/>
      <c r="N78" s="310"/>
      <c r="O78" s="469" t="s">
        <v>126</v>
      </c>
      <c r="P78" s="469"/>
      <c r="AD78" s="476"/>
      <c r="AF78" s="480"/>
    </row>
    <row r="79" spans="1:38">
      <c r="A79" s="469" t="s">
        <v>68</v>
      </c>
      <c r="B79" s="469">
        <f t="shared" si="33"/>
        <v>0</v>
      </c>
      <c r="C79" s="469">
        <f t="shared" si="34"/>
        <v>0</v>
      </c>
      <c r="D79" s="469">
        <f t="shared" si="34"/>
        <v>0</v>
      </c>
      <c r="E79" s="469">
        <f t="shared" si="34"/>
        <v>0</v>
      </c>
      <c r="F79" s="469" t="e">
        <f t="shared" si="34"/>
        <v>#REF!</v>
      </c>
      <c r="G79" s="481" t="s">
        <v>127</v>
      </c>
      <c r="H79" s="482"/>
      <c r="I79" s="482"/>
      <c r="J79" s="310"/>
      <c r="K79" s="312" t="s">
        <v>128</v>
      </c>
      <c r="L79" s="313"/>
      <c r="M79" s="313"/>
      <c r="N79" s="310"/>
      <c r="O79" s="483" t="s">
        <v>129</v>
      </c>
      <c r="P79" s="310"/>
      <c r="AD79" s="476"/>
      <c r="AF79" s="480"/>
    </row>
    <row r="80" spans="1:38">
      <c r="A80" s="469" t="s">
        <v>130</v>
      </c>
      <c r="B80" s="469">
        <f t="shared" si="33"/>
        <v>0</v>
      </c>
      <c r="C80" s="469">
        <f t="shared" si="34"/>
        <v>0</v>
      </c>
      <c r="D80" s="469">
        <f t="shared" si="34"/>
        <v>0</v>
      </c>
      <c r="E80" s="469">
        <f t="shared" si="34"/>
        <v>0</v>
      </c>
      <c r="F80" s="469">
        <f t="shared" si="34"/>
        <v>0</v>
      </c>
      <c r="G80" s="477" t="s">
        <v>131</v>
      </c>
      <c r="H80" s="478"/>
      <c r="I80" s="478"/>
      <c r="J80" s="310"/>
      <c r="K80" s="312" t="s">
        <v>132</v>
      </c>
      <c r="L80" s="313"/>
      <c r="M80" s="313"/>
      <c r="N80" s="310"/>
      <c r="O80" s="483" t="s">
        <v>133</v>
      </c>
      <c r="P80" s="310"/>
      <c r="AD80" s="476"/>
      <c r="AF80" s="480"/>
    </row>
    <row r="81" spans="1:26">
      <c r="A81" s="469" t="s">
        <v>134</v>
      </c>
      <c r="B81" s="469">
        <f t="shared" si="33"/>
        <v>0</v>
      </c>
      <c r="C81" s="469">
        <f t="shared" si="34"/>
        <v>0</v>
      </c>
      <c r="D81" s="469">
        <f t="shared" si="34"/>
        <v>0</v>
      </c>
      <c r="E81" s="469">
        <f t="shared" si="34"/>
        <v>0</v>
      </c>
      <c r="F81" s="469">
        <f t="shared" si="34"/>
        <v>0</v>
      </c>
      <c r="G81" s="477" t="s">
        <v>135</v>
      </c>
      <c r="H81" s="478"/>
      <c r="I81" s="478"/>
      <c r="J81" s="310"/>
      <c r="K81" s="312" t="s">
        <v>136</v>
      </c>
      <c r="L81" s="313"/>
      <c r="M81" s="313"/>
      <c r="N81" s="310"/>
      <c r="O81" s="483" t="s">
        <v>137</v>
      </c>
      <c r="P81" s="310"/>
    </row>
    <row r="82" spans="1:26">
      <c r="A82" s="469" t="s">
        <v>138</v>
      </c>
      <c r="B82" s="469">
        <f>CHOOSE($B$84,C82,D82,E82,F82)</f>
        <v>0</v>
      </c>
      <c r="C82" s="469">
        <f t="shared" si="34"/>
        <v>0</v>
      </c>
      <c r="D82" s="469">
        <f t="shared" si="34"/>
        <v>0</v>
      </c>
      <c r="E82" s="469">
        <f t="shared" si="34"/>
        <v>0</v>
      </c>
      <c r="F82" s="469">
        <f t="shared" si="34"/>
        <v>0</v>
      </c>
      <c r="G82" s="477" t="s">
        <v>139</v>
      </c>
      <c r="H82" s="478"/>
      <c r="I82" s="478"/>
      <c r="J82" s="310"/>
      <c r="K82" s="312" t="s">
        <v>140</v>
      </c>
      <c r="L82" s="313"/>
      <c r="M82" s="313"/>
      <c r="N82" s="310"/>
      <c r="O82" s="483" t="s">
        <v>141</v>
      </c>
      <c r="P82" s="310"/>
    </row>
    <row r="83" spans="1:26">
      <c r="A83" s="469" t="s">
        <v>142</v>
      </c>
      <c r="B83" s="470" t="e">
        <f>SUM(B72:B82)</f>
        <v>#REF!</v>
      </c>
      <c r="C83" s="469">
        <f>SUMIF(AA$4:AA$67,$A83,$D$4:$D$67)</f>
        <v>0</v>
      </c>
      <c r="D83" s="470" t="e">
        <f>SUM(D72:D82)</f>
        <v>#REF!</v>
      </c>
      <c r="E83" s="470" t="e">
        <f>SUM(E72:E82)</f>
        <v>#REF!</v>
      </c>
      <c r="F83" s="470" t="e">
        <f>SUM(F72:F82)</f>
        <v>#REF!</v>
      </c>
      <c r="Z83" s="476"/>
    </row>
    <row r="84" spans="1:26">
      <c r="A84" s="469" t="s">
        <v>143</v>
      </c>
      <c r="B84" s="470">
        <f>IF(搬入先一覧!F1="",3,IF(搬入先一覧!F1="#4",4,IF(搬入先一覧!F1="#2",2,IF(搬入先一覧!F1="#1",1,3))))</f>
        <v>3</v>
      </c>
      <c r="Z84" s="476"/>
    </row>
    <row r="85" spans="1:26">
      <c r="A85" s="469" t="s">
        <v>144</v>
      </c>
      <c r="B85" s="484" t="s">
        <v>145</v>
      </c>
      <c r="C85" s="485"/>
    </row>
    <row r="86" spans="1:26" ht="18.75">
      <c r="B86" s="218"/>
      <c r="C86" s="485"/>
    </row>
    <row r="87" spans="1:26">
      <c r="C87" s="485"/>
    </row>
    <row r="88" spans="1:26">
      <c r="C88" s="485"/>
    </row>
    <row r="89" spans="1:26" ht="18.75">
      <c r="B89" s="218" t="s">
        <v>146</v>
      </c>
    </row>
    <row r="90" spans="1:26" ht="18.75">
      <c r="B90" s="218" t="s">
        <v>147</v>
      </c>
    </row>
    <row r="96" spans="1:26">
      <c r="B96" s="301"/>
      <c r="C96" s="302"/>
    </row>
  </sheetData>
  <sheetProtection sheet="1" selectLockedCells="1" selectUnlockedCells="1"/>
  <phoneticPr fontId="2"/>
  <hyperlinks>
    <hyperlink ref="B85" r:id="rId1" xr:uid="{24D24EA4-2884-40D1-94AB-88DF5ADB6E87}"/>
  </hyperlinks>
  <pageMargins left="0.23622047244094491" right="0.23622047244094491" top="0.35433070866141736" bottom="0.35433070866141736" header="0.31496062992125984" footer="0.31496062992125984"/>
  <pageSetup paperSize="12" orientation="landscape"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D7CF1-2343-4A8B-A8DE-38D581B84152}">
  <sheetPr codeName="Sheet3">
    <pageSetUpPr fitToPage="1"/>
  </sheetPr>
  <dimension ref="A1:AL72"/>
  <sheetViews>
    <sheetView showGridLines="0" zoomScaleNormal="100" workbookViewId="0"/>
  </sheetViews>
  <sheetFormatPr defaultColWidth="8.625" defaultRowHeight="18.75"/>
  <cols>
    <col min="1" max="1" width="1.5" style="218" customWidth="1"/>
    <col min="2" max="2" width="10.625" style="217" customWidth="1"/>
    <col min="3" max="4" width="6.375" style="220" customWidth="1"/>
    <col min="5" max="5" width="10.625" style="217" customWidth="1"/>
    <col min="6" max="7" width="6.375" style="220" customWidth="1"/>
    <col min="8" max="8" width="10.625" style="217" customWidth="1"/>
    <col min="9" max="10" width="6.375" style="220" customWidth="1"/>
    <col min="11" max="11" width="10.625" style="217" customWidth="1"/>
    <col min="12" max="13" width="6.375" style="220" customWidth="1"/>
    <col min="14" max="14" width="10.625" style="217" customWidth="1"/>
    <col min="15" max="16" width="6.375" style="220" customWidth="1"/>
    <col min="17" max="17" width="10.625" style="217" customWidth="1"/>
    <col min="18" max="19" width="6.375" style="220" customWidth="1"/>
    <col min="20" max="26" width="8.625" style="218" customWidth="1"/>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 min="39" max="16384" width="8.625" style="218"/>
  </cols>
  <sheetData>
    <row r="1" spans="1:38" ht="13.5" customHeight="1">
      <c r="A1" s="132" t="s">
        <v>7</v>
      </c>
      <c r="C1" s="218"/>
      <c r="D1" s="218"/>
      <c r="F1" s="218"/>
      <c r="G1" s="218"/>
      <c r="I1" s="218"/>
      <c r="J1" s="218"/>
      <c r="L1" s="218"/>
      <c r="M1" s="218"/>
      <c r="O1" s="218"/>
      <c r="P1" s="218"/>
      <c r="R1" s="218"/>
      <c r="S1" s="35" t="str">
        <f>最初に入力!N1</f>
        <v>2026年8月1日改定</v>
      </c>
      <c r="AA1" s="692" t="s">
        <v>1028</v>
      </c>
    </row>
    <row r="2" spans="1:38" ht="13.5" customHeight="1">
      <c r="B2" s="271" t="s">
        <v>285</v>
      </c>
      <c r="C2" s="272"/>
      <c r="D2" s="273" t="s">
        <v>286</v>
      </c>
      <c r="E2" s="274"/>
      <c r="F2" s="273" t="s">
        <v>287</v>
      </c>
      <c r="G2" s="272"/>
      <c r="H2" s="275" t="s">
        <v>288</v>
      </c>
      <c r="I2" s="273" t="s">
        <v>289</v>
      </c>
      <c r="J2" s="276"/>
      <c r="K2" s="274"/>
      <c r="L2" s="273" t="s">
        <v>290</v>
      </c>
      <c r="M2" s="276"/>
      <c r="N2" s="277"/>
      <c r="O2" s="272"/>
      <c r="P2" s="273" t="s">
        <v>291</v>
      </c>
      <c r="Q2" s="274"/>
      <c r="R2" s="278" t="s">
        <v>292</v>
      </c>
      <c r="S2" s="278" t="s">
        <v>293</v>
      </c>
    </row>
    <row r="3" spans="1:38" ht="29.25" customHeight="1">
      <c r="B3" s="167" t="str">
        <f>IF(最初に入力!C2&lt;&gt;"",TEXT(最初に入力!C2,"m月d日(aaa)"),"")</f>
        <v/>
      </c>
      <c r="C3" s="504"/>
      <c r="D3" s="908">
        <f>最初に入力!C5</f>
        <v>0</v>
      </c>
      <c r="E3" s="909"/>
      <c r="F3" s="908">
        <f>SUM(S21,S35)</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A4" s="295"/>
      <c r="B4" s="506"/>
      <c r="C4" s="494"/>
      <c r="D4" s="494"/>
      <c r="E4" s="506"/>
      <c r="F4" s="494"/>
      <c r="G4" s="494"/>
      <c r="H4" s="506"/>
      <c r="I4" s="494"/>
      <c r="J4" s="494"/>
      <c r="K4" s="506"/>
      <c r="L4" s="494"/>
      <c r="M4" s="494"/>
      <c r="N4" s="506"/>
      <c r="O4" s="494"/>
      <c r="P4" s="494"/>
      <c r="Q4" s="506"/>
      <c r="R4" s="168"/>
      <c r="S4" s="143">
        <f>最初に入力!F12</f>
        <v>0</v>
      </c>
    </row>
    <row r="5" spans="1:38" ht="13.5" customHeight="1">
      <c r="B5" s="144" t="s">
        <v>936</v>
      </c>
      <c r="C5" s="494"/>
      <c r="D5" s="494"/>
      <c r="E5" s="506"/>
      <c r="F5" s="494"/>
      <c r="G5" s="494"/>
      <c r="H5" s="506"/>
      <c r="I5" s="494"/>
      <c r="J5" s="494"/>
      <c r="K5" s="494"/>
      <c r="L5" s="494"/>
      <c r="M5" s="494"/>
      <c r="N5" s="506"/>
      <c r="O5" s="494"/>
      <c r="P5" s="169"/>
      <c r="Q5" s="506"/>
      <c r="R5" s="494"/>
      <c r="S5" s="170" t="s">
        <v>295</v>
      </c>
    </row>
    <row r="6" spans="1:38" ht="13.5" customHeight="1">
      <c r="B6" s="615" t="s">
        <v>741</v>
      </c>
      <c r="C6" s="616"/>
      <c r="D6" s="617"/>
      <c r="E6" s="618" t="s">
        <v>897</v>
      </c>
      <c r="F6" s="616"/>
      <c r="G6" s="617"/>
      <c r="H6" s="618" t="s">
        <v>742</v>
      </c>
      <c r="I6" s="616"/>
      <c r="J6" s="617"/>
      <c r="K6" s="618" t="s">
        <v>743</v>
      </c>
      <c r="L6" s="616"/>
      <c r="M6" s="617"/>
      <c r="N6" s="645" t="s">
        <v>744</v>
      </c>
      <c r="O6" s="616"/>
      <c r="P6" s="617"/>
      <c r="Q6" s="618" t="s">
        <v>746</v>
      </c>
      <c r="R6" s="616"/>
      <c r="S6" s="617"/>
      <c r="AA6" s="907" t="s">
        <v>1122</v>
      </c>
      <c r="AB6" s="907"/>
      <c r="AC6" s="907" t="s">
        <v>1123</v>
      </c>
      <c r="AD6" s="907"/>
      <c r="AE6" s="907" t="s">
        <v>1124</v>
      </c>
      <c r="AF6" s="907"/>
      <c r="AG6" s="907" t="s">
        <v>1125</v>
      </c>
      <c r="AH6" s="907"/>
      <c r="AI6" s="907" t="s">
        <v>1126</v>
      </c>
      <c r="AJ6" s="907"/>
      <c r="AK6" s="907" t="s">
        <v>1127</v>
      </c>
      <c r="AL6" s="907"/>
    </row>
    <row r="7" spans="1:38" ht="13.5" customHeight="1">
      <c r="B7" s="612" t="s">
        <v>407</v>
      </c>
      <c r="C7" s="613" t="s">
        <v>303</v>
      </c>
      <c r="D7" s="614" t="s">
        <v>304</v>
      </c>
      <c r="E7" s="612" t="s">
        <v>306</v>
      </c>
      <c r="F7" s="613" t="s">
        <v>303</v>
      </c>
      <c r="G7" s="614" t="s">
        <v>304</v>
      </c>
      <c r="H7" s="612" t="s">
        <v>305</v>
      </c>
      <c r="I7" s="613" t="s">
        <v>303</v>
      </c>
      <c r="J7" s="614" t="s">
        <v>304</v>
      </c>
      <c r="K7" s="612" t="s">
        <v>306</v>
      </c>
      <c r="L7" s="613" t="s">
        <v>303</v>
      </c>
      <c r="M7" s="614" t="s">
        <v>304</v>
      </c>
      <c r="N7" s="646" t="s">
        <v>306</v>
      </c>
      <c r="O7" s="613" t="s">
        <v>303</v>
      </c>
      <c r="P7" s="614" t="s">
        <v>304</v>
      </c>
      <c r="Q7" s="612" t="s">
        <v>306</v>
      </c>
      <c r="R7" s="613" t="s">
        <v>303</v>
      </c>
      <c r="S7" s="614"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75" t="s">
        <v>937</v>
      </c>
      <c r="C8" s="171">
        <v>4450</v>
      </c>
      <c r="D8" s="556"/>
      <c r="E8" s="175" t="s">
        <v>408</v>
      </c>
      <c r="F8" s="171">
        <v>820</v>
      </c>
      <c r="G8" s="556"/>
      <c r="H8" s="176" t="s">
        <v>965</v>
      </c>
      <c r="I8" s="171">
        <v>570</v>
      </c>
      <c r="J8" s="663"/>
      <c r="K8" s="175" t="s">
        <v>409</v>
      </c>
      <c r="L8" s="171">
        <v>420</v>
      </c>
      <c r="M8" s="663"/>
      <c r="N8" s="176"/>
      <c r="O8" s="171"/>
      <c r="P8" s="556"/>
      <c r="Q8" s="175"/>
      <c r="R8" s="171"/>
      <c r="S8" s="556"/>
      <c r="AA8" s="694" t="s">
        <v>1167</v>
      </c>
      <c r="AB8" s="698">
        <f t="shared" ref="AB8:AB34" si="0">D8</f>
        <v>0</v>
      </c>
      <c r="AC8" s="694" t="s">
        <v>1181</v>
      </c>
      <c r="AD8" s="698">
        <f t="shared" ref="AD8:AD34" si="1">G8</f>
        <v>0</v>
      </c>
      <c r="AE8" s="694" t="s">
        <v>1194</v>
      </c>
      <c r="AF8" s="698">
        <f>J8</f>
        <v>0</v>
      </c>
      <c r="AG8" s="697" t="s">
        <v>1200</v>
      </c>
      <c r="AH8" s="698">
        <f>M8</f>
        <v>0</v>
      </c>
      <c r="AI8" s="696"/>
      <c r="AJ8" s="698">
        <f>P8</f>
        <v>0</v>
      </c>
      <c r="AK8" s="696"/>
      <c r="AL8" s="698">
        <f>S8</f>
        <v>0</v>
      </c>
    </row>
    <row r="9" spans="1:38" ht="13.5" customHeight="1">
      <c r="B9" s="154"/>
      <c r="C9" s="173"/>
      <c r="D9" s="157"/>
      <c r="E9" s="154"/>
      <c r="F9" s="173"/>
      <c r="G9" s="157"/>
      <c r="H9" s="177" t="s">
        <v>966</v>
      </c>
      <c r="I9" s="173">
        <v>670</v>
      </c>
      <c r="J9" s="662"/>
      <c r="K9" s="154"/>
      <c r="L9" s="173"/>
      <c r="M9" s="662"/>
      <c r="N9" s="177"/>
      <c r="O9" s="173"/>
      <c r="P9" s="157"/>
      <c r="Q9" s="154"/>
      <c r="R9" s="173"/>
      <c r="S9" s="157"/>
      <c r="AA9" s="696"/>
      <c r="AB9" s="698">
        <f t="shared" si="0"/>
        <v>0</v>
      </c>
      <c r="AC9" s="696"/>
      <c r="AD9" s="698">
        <f t="shared" si="1"/>
        <v>0</v>
      </c>
      <c r="AE9" s="694" t="s">
        <v>1195</v>
      </c>
      <c r="AF9" s="698">
        <f>J9</f>
        <v>0</v>
      </c>
      <c r="AG9" s="696"/>
      <c r="AH9" s="698">
        <f>M9</f>
        <v>0</v>
      </c>
      <c r="AI9" s="696"/>
      <c r="AJ9" s="698">
        <f>P9</f>
        <v>0</v>
      </c>
      <c r="AK9" s="696"/>
      <c r="AL9" s="698">
        <f>S9</f>
        <v>0</v>
      </c>
    </row>
    <row r="10" spans="1:38" ht="13.5" customHeight="1">
      <c r="B10" s="154" t="s">
        <v>938</v>
      </c>
      <c r="C10" s="173">
        <v>4130</v>
      </c>
      <c r="D10" s="157"/>
      <c r="E10" s="154" t="s">
        <v>410</v>
      </c>
      <c r="F10" s="173">
        <v>1600</v>
      </c>
      <c r="G10" s="157"/>
      <c r="H10" s="177" t="s">
        <v>1962</v>
      </c>
      <c r="I10" s="173">
        <v>100</v>
      </c>
      <c r="J10" s="662"/>
      <c r="K10" s="154"/>
      <c r="L10" s="173"/>
      <c r="M10" s="662"/>
      <c r="N10" s="177"/>
      <c r="O10" s="173"/>
      <c r="P10" s="157"/>
      <c r="Q10" s="154"/>
      <c r="R10" s="173"/>
      <c r="S10" s="157"/>
      <c r="AA10" s="697" t="s">
        <v>1040</v>
      </c>
      <c r="AB10" s="698">
        <f t="shared" si="0"/>
        <v>0</v>
      </c>
      <c r="AC10" s="697" t="s">
        <v>1182</v>
      </c>
      <c r="AD10" s="698">
        <f t="shared" si="1"/>
        <v>0</v>
      </c>
      <c r="AE10" s="697" t="s">
        <v>1979</v>
      </c>
      <c r="AF10" s="698">
        <f t="shared" ref="AF10:AF34" si="2">J10</f>
        <v>0</v>
      </c>
      <c r="AG10" s="696"/>
      <c r="AH10" s="698">
        <f t="shared" ref="AH10:AH34" si="3">M10</f>
        <v>0</v>
      </c>
      <c r="AI10" s="696"/>
      <c r="AJ10" s="698">
        <f t="shared" ref="AJ10:AJ34" si="4">P10</f>
        <v>0</v>
      </c>
      <c r="AK10" s="696"/>
      <c r="AL10" s="698">
        <f t="shared" ref="AL10:AL34" si="5">S10</f>
        <v>0</v>
      </c>
    </row>
    <row r="11" spans="1:38" ht="13.5" customHeight="1">
      <c r="B11" s="266" t="s">
        <v>939</v>
      </c>
      <c r="C11" s="173">
        <v>3270</v>
      </c>
      <c r="D11" s="157"/>
      <c r="E11" s="266" t="s">
        <v>321</v>
      </c>
      <c r="F11" s="173">
        <v>520</v>
      </c>
      <c r="G11" s="157"/>
      <c r="H11" s="177" t="s">
        <v>1961</v>
      </c>
      <c r="I11" s="173">
        <v>230</v>
      </c>
      <c r="J11" s="662"/>
      <c r="K11" s="154" t="s">
        <v>411</v>
      </c>
      <c r="L11" s="173">
        <v>800</v>
      </c>
      <c r="M11" s="662"/>
      <c r="N11" s="177"/>
      <c r="O11" s="173"/>
      <c r="P11" s="157"/>
      <c r="Q11" s="154"/>
      <c r="R11" s="173"/>
      <c r="S11" s="157"/>
      <c r="AA11" s="694" t="s">
        <v>1168</v>
      </c>
      <c r="AB11" s="698">
        <f t="shared" si="0"/>
        <v>0</v>
      </c>
      <c r="AC11" s="694" t="s">
        <v>1183</v>
      </c>
      <c r="AD11" s="698">
        <f t="shared" si="1"/>
        <v>0</v>
      </c>
      <c r="AE11" s="697" t="s">
        <v>1980</v>
      </c>
      <c r="AF11" s="698">
        <f t="shared" si="2"/>
        <v>0</v>
      </c>
      <c r="AG11" s="697" t="s">
        <v>1201</v>
      </c>
      <c r="AH11" s="698">
        <f t="shared" si="3"/>
        <v>0</v>
      </c>
      <c r="AI11" s="696"/>
      <c r="AJ11" s="698">
        <f t="shared" si="4"/>
        <v>0</v>
      </c>
      <c r="AK11" s="696"/>
      <c r="AL11" s="698">
        <f t="shared" si="5"/>
        <v>0</v>
      </c>
    </row>
    <row r="12" spans="1:38" ht="13.5" customHeight="1">
      <c r="B12" s="266"/>
      <c r="C12" s="173"/>
      <c r="D12" s="157"/>
      <c r="E12" s="266"/>
      <c r="F12" s="173"/>
      <c r="G12" s="157"/>
      <c r="H12" s="808" t="s">
        <v>1978</v>
      </c>
      <c r="I12" s="173"/>
      <c r="J12" s="662"/>
      <c r="K12" s="154"/>
      <c r="L12" s="173"/>
      <c r="M12" s="662"/>
      <c r="N12" s="177"/>
      <c r="O12" s="173"/>
      <c r="P12" s="157"/>
      <c r="Q12" s="154"/>
      <c r="R12" s="173"/>
      <c r="S12" s="157"/>
      <c r="AA12" s="696"/>
      <c r="AB12" s="698">
        <f t="shared" si="0"/>
        <v>0</v>
      </c>
      <c r="AC12" s="696"/>
      <c r="AD12" s="698">
        <f t="shared" si="1"/>
        <v>0</v>
      </c>
      <c r="AE12" s="696"/>
      <c r="AF12" s="698">
        <f t="shared" si="2"/>
        <v>0</v>
      </c>
      <c r="AG12" s="696"/>
      <c r="AH12" s="698">
        <f t="shared" si="3"/>
        <v>0</v>
      </c>
      <c r="AI12" s="696"/>
      <c r="AJ12" s="698">
        <f t="shared" si="4"/>
        <v>0</v>
      </c>
      <c r="AK12" s="696"/>
      <c r="AL12" s="698">
        <f t="shared" si="5"/>
        <v>0</v>
      </c>
    </row>
    <row r="13" spans="1:38" ht="13.5" customHeight="1">
      <c r="B13" s="266" t="s">
        <v>940</v>
      </c>
      <c r="C13" s="173">
        <v>4770</v>
      </c>
      <c r="D13" s="157"/>
      <c r="E13" s="266" t="s">
        <v>1981</v>
      </c>
      <c r="F13" s="173">
        <v>1170</v>
      </c>
      <c r="G13" s="157"/>
      <c r="H13" s="177" t="s">
        <v>967</v>
      </c>
      <c r="I13" s="173">
        <v>2090</v>
      </c>
      <c r="J13" s="662"/>
      <c r="K13" s="154" t="s">
        <v>412</v>
      </c>
      <c r="L13" s="173">
        <v>450</v>
      </c>
      <c r="M13" s="662"/>
      <c r="N13" s="177"/>
      <c r="O13" s="173"/>
      <c r="P13" s="157"/>
      <c r="Q13" s="154"/>
      <c r="R13" s="173"/>
      <c r="S13" s="157"/>
      <c r="AA13" s="694" t="s">
        <v>1169</v>
      </c>
      <c r="AB13" s="698">
        <f t="shared" si="0"/>
        <v>0</v>
      </c>
      <c r="AC13" s="694" t="s">
        <v>1184</v>
      </c>
      <c r="AD13" s="698">
        <f t="shared" si="1"/>
        <v>0</v>
      </c>
      <c r="AE13" s="694" t="s">
        <v>1196</v>
      </c>
      <c r="AF13" s="698">
        <f t="shared" si="2"/>
        <v>0</v>
      </c>
      <c r="AG13" s="697" t="s">
        <v>1202</v>
      </c>
      <c r="AH13" s="698">
        <f t="shared" si="3"/>
        <v>0</v>
      </c>
      <c r="AI13" s="696"/>
      <c r="AJ13" s="698">
        <f t="shared" si="4"/>
        <v>0</v>
      </c>
      <c r="AK13" s="696"/>
      <c r="AL13" s="698">
        <f t="shared" si="5"/>
        <v>0</v>
      </c>
    </row>
    <row r="14" spans="1:38" ht="13.5" customHeight="1">
      <c r="B14" s="797"/>
      <c r="C14" s="796"/>
      <c r="D14" s="157"/>
      <c r="E14" s="795"/>
      <c r="F14" s="796"/>
      <c r="G14" s="157"/>
      <c r="H14" s="177"/>
      <c r="I14" s="173"/>
      <c r="J14" s="662"/>
      <c r="K14" s="154"/>
      <c r="L14" s="173"/>
      <c r="M14" s="662"/>
      <c r="N14" s="177"/>
      <c r="O14" s="173"/>
      <c r="P14" s="157"/>
      <c r="Q14" s="154"/>
      <c r="R14" s="173"/>
      <c r="S14" s="157"/>
      <c r="X14" s="804"/>
      <c r="AA14" s="696"/>
      <c r="AB14" s="698">
        <f t="shared" si="0"/>
        <v>0</v>
      </c>
      <c r="AC14" s="696"/>
      <c r="AD14" s="698">
        <f t="shared" si="1"/>
        <v>0</v>
      </c>
      <c r="AE14" s="696"/>
      <c r="AF14" s="698">
        <f t="shared" si="2"/>
        <v>0</v>
      </c>
      <c r="AG14" s="696"/>
      <c r="AH14" s="698">
        <f t="shared" si="3"/>
        <v>0</v>
      </c>
      <c r="AI14" s="696"/>
      <c r="AJ14" s="698">
        <f t="shared" si="4"/>
        <v>0</v>
      </c>
      <c r="AK14" s="696"/>
      <c r="AL14" s="698">
        <f t="shared" si="5"/>
        <v>0</v>
      </c>
    </row>
    <row r="15" spans="1:38" ht="13.5" customHeight="1">
      <c r="B15" s="266" t="s">
        <v>941</v>
      </c>
      <c r="C15" s="173">
        <v>3230</v>
      </c>
      <c r="D15" s="157"/>
      <c r="E15" s="266" t="s">
        <v>413</v>
      </c>
      <c r="F15" s="173">
        <v>1910</v>
      </c>
      <c r="G15" s="157"/>
      <c r="H15" s="177" t="s">
        <v>968</v>
      </c>
      <c r="I15" s="173">
        <v>580</v>
      </c>
      <c r="J15" s="662"/>
      <c r="K15" s="154"/>
      <c r="L15" s="173"/>
      <c r="M15" s="662"/>
      <c r="N15" s="177"/>
      <c r="O15" s="173"/>
      <c r="P15" s="157"/>
      <c r="Q15" s="154"/>
      <c r="R15" s="173"/>
      <c r="S15" s="157"/>
      <c r="AA15" s="694" t="s">
        <v>1170</v>
      </c>
      <c r="AB15" s="698">
        <f t="shared" si="0"/>
        <v>0</v>
      </c>
      <c r="AC15" s="694" t="s">
        <v>1185</v>
      </c>
      <c r="AD15" s="698">
        <f t="shared" si="1"/>
        <v>0</v>
      </c>
      <c r="AE15" s="694" t="s">
        <v>1197</v>
      </c>
      <c r="AF15" s="698">
        <f t="shared" si="2"/>
        <v>0</v>
      </c>
      <c r="AG15" s="696"/>
      <c r="AH15" s="698">
        <f t="shared" si="3"/>
        <v>0</v>
      </c>
      <c r="AI15" s="696"/>
      <c r="AJ15" s="698">
        <f t="shared" si="4"/>
        <v>0</v>
      </c>
      <c r="AK15" s="696"/>
      <c r="AL15" s="698">
        <f t="shared" si="5"/>
        <v>0</v>
      </c>
    </row>
    <row r="16" spans="1:38" ht="13.5" customHeight="1">
      <c r="B16" s="154" t="s">
        <v>1713</v>
      </c>
      <c r="C16" s="173">
        <v>3650</v>
      </c>
      <c r="D16" s="157"/>
      <c r="E16" s="154" t="s">
        <v>1714</v>
      </c>
      <c r="F16" s="173">
        <v>700</v>
      </c>
      <c r="G16" s="157"/>
      <c r="H16" s="177" t="s">
        <v>969</v>
      </c>
      <c r="I16" s="173">
        <v>780</v>
      </c>
      <c r="J16" s="662"/>
      <c r="K16" s="154" t="s">
        <v>414</v>
      </c>
      <c r="L16" s="173">
        <v>950</v>
      </c>
      <c r="M16" s="662"/>
      <c r="N16" s="177"/>
      <c r="O16" s="173"/>
      <c r="P16" s="157"/>
      <c r="Q16" s="154"/>
      <c r="R16" s="173"/>
      <c r="S16" s="157"/>
      <c r="AA16" s="694" t="s">
        <v>1171</v>
      </c>
      <c r="AB16" s="698">
        <f t="shared" si="0"/>
        <v>0</v>
      </c>
      <c r="AC16" s="694" t="s">
        <v>1186</v>
      </c>
      <c r="AD16" s="698">
        <f t="shared" si="1"/>
        <v>0</v>
      </c>
      <c r="AE16" s="694" t="s">
        <v>1198</v>
      </c>
      <c r="AF16" s="698">
        <f t="shared" si="2"/>
        <v>0</v>
      </c>
      <c r="AG16" s="697" t="s">
        <v>1203</v>
      </c>
      <c r="AH16" s="698">
        <f t="shared" si="3"/>
        <v>0</v>
      </c>
      <c r="AI16" s="696"/>
      <c r="AJ16" s="698">
        <f t="shared" si="4"/>
        <v>0</v>
      </c>
      <c r="AK16" s="696"/>
      <c r="AL16" s="698">
        <f t="shared" si="5"/>
        <v>0</v>
      </c>
    </row>
    <row r="17" spans="2:38" ht="13.5" customHeight="1">
      <c r="B17" s="154" t="s">
        <v>1709</v>
      </c>
      <c r="C17" s="173"/>
      <c r="D17" s="157"/>
      <c r="E17" s="154" t="s">
        <v>1709</v>
      </c>
      <c r="F17" s="173"/>
      <c r="G17" s="157"/>
      <c r="H17" s="177" t="s">
        <v>415</v>
      </c>
      <c r="I17" s="173">
        <v>620</v>
      </c>
      <c r="J17" s="662"/>
      <c r="K17" s="154"/>
      <c r="L17" s="173"/>
      <c r="M17" s="157"/>
      <c r="N17" s="177"/>
      <c r="O17" s="173"/>
      <c r="P17" s="157"/>
      <c r="Q17" s="154"/>
      <c r="R17" s="173"/>
      <c r="S17" s="157"/>
      <c r="AA17" s="696"/>
      <c r="AB17" s="698">
        <f t="shared" si="0"/>
        <v>0</v>
      </c>
      <c r="AC17" s="696"/>
      <c r="AD17" s="698">
        <f t="shared" si="1"/>
        <v>0</v>
      </c>
      <c r="AE17" s="694" t="s">
        <v>1199</v>
      </c>
      <c r="AF17" s="698">
        <f t="shared" si="2"/>
        <v>0</v>
      </c>
      <c r="AG17" s="696"/>
      <c r="AH17" s="698">
        <f t="shared" si="3"/>
        <v>0</v>
      </c>
      <c r="AI17" s="696"/>
      <c r="AJ17" s="698">
        <f t="shared" si="4"/>
        <v>0</v>
      </c>
      <c r="AK17" s="696"/>
      <c r="AL17" s="698">
        <f t="shared" si="5"/>
        <v>0</v>
      </c>
    </row>
    <row r="18" spans="2:38" ht="13.5" customHeight="1">
      <c r="B18" s="154" t="s">
        <v>1712</v>
      </c>
      <c r="C18" s="173">
        <v>4120</v>
      </c>
      <c r="D18" s="157"/>
      <c r="E18" s="154" t="s">
        <v>1711</v>
      </c>
      <c r="F18" s="173">
        <v>920</v>
      </c>
      <c r="G18" s="157"/>
      <c r="H18" s="581"/>
      <c r="I18" s="173"/>
      <c r="J18" s="662"/>
      <c r="K18" s="154"/>
      <c r="L18" s="173"/>
      <c r="M18" s="157"/>
      <c r="N18" s="177"/>
      <c r="O18" s="173"/>
      <c r="P18" s="157"/>
      <c r="Q18" s="154"/>
      <c r="R18" s="173"/>
      <c r="S18" s="157"/>
      <c r="AA18" s="694" t="s">
        <v>1172</v>
      </c>
      <c r="AB18" s="698">
        <f t="shared" si="0"/>
        <v>0</v>
      </c>
      <c r="AC18" s="694" t="s">
        <v>1187</v>
      </c>
      <c r="AD18" s="698">
        <f t="shared" si="1"/>
        <v>0</v>
      </c>
      <c r="AE18" s="696"/>
      <c r="AF18" s="698">
        <f t="shared" si="2"/>
        <v>0</v>
      </c>
      <c r="AG18" s="696"/>
      <c r="AH18" s="698">
        <f t="shared" si="3"/>
        <v>0</v>
      </c>
      <c r="AI18" s="696"/>
      <c r="AJ18" s="698">
        <f t="shared" si="4"/>
        <v>0</v>
      </c>
      <c r="AK18" s="696"/>
      <c r="AL18" s="698">
        <f t="shared" si="5"/>
        <v>0</v>
      </c>
    </row>
    <row r="19" spans="2:38" ht="13.5" customHeight="1">
      <c r="B19" s="178" t="s">
        <v>1710</v>
      </c>
      <c r="C19" s="560"/>
      <c r="D19" s="159"/>
      <c r="E19" s="178" t="s">
        <v>1710</v>
      </c>
      <c r="F19" s="560"/>
      <c r="G19" s="159"/>
      <c r="H19" s="582"/>
      <c r="I19" s="560"/>
      <c r="J19" s="787"/>
      <c r="K19" s="178"/>
      <c r="L19" s="560"/>
      <c r="M19" s="159"/>
      <c r="N19" s="179"/>
      <c r="O19" s="560"/>
      <c r="P19" s="159"/>
      <c r="Q19" s="178"/>
      <c r="R19" s="560"/>
      <c r="S19" s="159"/>
      <c r="AA19" s="696"/>
      <c r="AB19" s="698">
        <f t="shared" si="0"/>
        <v>0</v>
      </c>
      <c r="AC19" s="696"/>
      <c r="AD19" s="698">
        <f t="shared" si="1"/>
        <v>0</v>
      </c>
      <c r="AE19" s="696"/>
      <c r="AF19" s="698">
        <f t="shared" si="2"/>
        <v>0</v>
      </c>
      <c r="AG19" s="696"/>
      <c r="AH19" s="698">
        <f t="shared" si="3"/>
        <v>0</v>
      </c>
      <c r="AI19" s="696"/>
      <c r="AJ19" s="698">
        <f t="shared" si="4"/>
        <v>0</v>
      </c>
      <c r="AK19" s="696"/>
      <c r="AL19" s="698">
        <f t="shared" si="5"/>
        <v>0</v>
      </c>
    </row>
    <row r="20" spans="2:38" ht="13.5" customHeight="1">
      <c r="B20" s="147" t="s">
        <v>416</v>
      </c>
      <c r="C20" s="160">
        <f>SUM(C8:C19)</f>
        <v>27620</v>
      </c>
      <c r="D20" s="160">
        <f>SUM(D8:D19)</f>
        <v>0</v>
      </c>
      <c r="E20" s="147" t="s">
        <v>417</v>
      </c>
      <c r="F20" s="160">
        <f>SUM(F8:F19)</f>
        <v>7640</v>
      </c>
      <c r="G20" s="160">
        <f>SUM(G8:G19)</f>
        <v>0</v>
      </c>
      <c r="H20" s="161" t="s">
        <v>418</v>
      </c>
      <c r="I20" s="160">
        <f>SUM(I8:I19)</f>
        <v>5640</v>
      </c>
      <c r="J20" s="160">
        <f>SUM(J8:J19)</f>
        <v>0</v>
      </c>
      <c r="K20" s="161" t="s">
        <v>419</v>
      </c>
      <c r="L20" s="160">
        <f>SUM(L8:L19)</f>
        <v>2620</v>
      </c>
      <c r="M20" s="160">
        <f>SUM(M8:M19)</f>
        <v>0</v>
      </c>
      <c r="N20" s="147" t="s">
        <v>420</v>
      </c>
      <c r="O20" s="160">
        <f>SUM(O8:O19)</f>
        <v>0</v>
      </c>
      <c r="P20" s="160">
        <f>SUM(P8:P19)</f>
        <v>0</v>
      </c>
      <c r="Q20" s="147" t="s">
        <v>421</v>
      </c>
      <c r="R20" s="160">
        <f>SUM(R8:R19)</f>
        <v>0</v>
      </c>
      <c r="S20" s="162">
        <f>SUM(S8:S19)</f>
        <v>0</v>
      </c>
      <c r="AA20" s="696"/>
      <c r="AB20" s="698">
        <f t="shared" si="0"/>
        <v>0</v>
      </c>
      <c r="AC20" s="696"/>
      <c r="AD20" s="698">
        <f t="shared" si="1"/>
        <v>0</v>
      </c>
      <c r="AE20" s="696"/>
      <c r="AF20" s="698">
        <f t="shared" si="2"/>
        <v>0</v>
      </c>
      <c r="AG20" s="696"/>
      <c r="AH20" s="698">
        <f t="shared" si="3"/>
        <v>0</v>
      </c>
      <c r="AI20" s="696"/>
      <c r="AJ20" s="698">
        <f t="shared" si="4"/>
        <v>0</v>
      </c>
      <c r="AK20" s="696"/>
      <c r="AL20" s="698">
        <f t="shared" si="5"/>
        <v>0</v>
      </c>
    </row>
    <row r="21" spans="2:38" ht="13.5" customHeight="1">
      <c r="B21" s="174"/>
      <c r="C21" s="531"/>
      <c r="D21" s="531"/>
      <c r="E21" s="531"/>
      <c r="F21" s="531"/>
      <c r="G21" s="531"/>
      <c r="H21" s="532"/>
      <c r="I21" s="531"/>
      <c r="J21" s="531"/>
      <c r="K21" s="532"/>
      <c r="L21" s="531"/>
      <c r="M21" s="531"/>
      <c r="N21" s="174"/>
      <c r="O21" s="531"/>
      <c r="P21" s="531"/>
      <c r="Q21" s="147" t="s">
        <v>422</v>
      </c>
      <c r="R21" s="160">
        <f>SUM(C20,F20,I20,L20,O20,R20)</f>
        <v>43520</v>
      </c>
      <c r="S21" s="162">
        <f>SUM(D20,G20,J20,M20,P20,S20)</f>
        <v>0</v>
      </c>
      <c r="AA21" s="696"/>
      <c r="AB21" s="698">
        <f t="shared" si="0"/>
        <v>0</v>
      </c>
      <c r="AC21" s="696"/>
      <c r="AD21" s="698">
        <f t="shared" si="1"/>
        <v>0</v>
      </c>
      <c r="AE21" s="696"/>
      <c r="AF21" s="698">
        <f t="shared" si="2"/>
        <v>0</v>
      </c>
      <c r="AG21" s="696"/>
      <c r="AH21" s="698">
        <f t="shared" si="3"/>
        <v>0</v>
      </c>
      <c r="AI21" s="696"/>
      <c r="AJ21" s="698">
        <f t="shared" si="4"/>
        <v>0</v>
      </c>
      <c r="AK21" s="696"/>
      <c r="AL21" s="698">
        <f t="shared" si="5"/>
        <v>0</v>
      </c>
    </row>
    <row r="22" spans="2:38" ht="13.5" customHeight="1">
      <c r="B22" s="144" t="s">
        <v>942</v>
      </c>
      <c r="C22" s="533"/>
      <c r="D22" s="533"/>
      <c r="E22" s="506"/>
      <c r="F22" s="533"/>
      <c r="G22" s="533"/>
      <c r="H22" s="506"/>
      <c r="I22" s="533"/>
      <c r="J22" s="533"/>
      <c r="K22" s="494"/>
      <c r="L22" s="533"/>
      <c r="M22" s="533"/>
      <c r="N22" s="506"/>
      <c r="O22" s="533"/>
      <c r="P22" s="561"/>
      <c r="Q22" s="506"/>
      <c r="R22" s="533"/>
      <c r="S22" s="170" t="s">
        <v>295</v>
      </c>
      <c r="U22" s="296"/>
      <c r="AA22" s="696"/>
      <c r="AB22" s="698">
        <f t="shared" si="0"/>
        <v>0</v>
      </c>
      <c r="AC22" s="696"/>
      <c r="AD22" s="698">
        <f t="shared" si="1"/>
        <v>0</v>
      </c>
      <c r="AE22" s="696"/>
      <c r="AF22" s="698">
        <f t="shared" si="2"/>
        <v>0</v>
      </c>
      <c r="AG22" s="696"/>
      <c r="AH22" s="698">
        <f t="shared" si="3"/>
        <v>0</v>
      </c>
      <c r="AI22" s="696"/>
      <c r="AJ22" s="698">
        <f t="shared" si="4"/>
        <v>0</v>
      </c>
      <c r="AK22" s="696"/>
      <c r="AL22" s="698" t="str">
        <f t="shared" si="5"/>
        <v>&lt;広島折込ステーション&gt;</v>
      </c>
    </row>
    <row r="23" spans="2:38" ht="13.5" customHeight="1">
      <c r="B23" s="615" t="s">
        <v>741</v>
      </c>
      <c r="C23" s="616"/>
      <c r="D23" s="617"/>
      <c r="E23" s="618" t="s">
        <v>897</v>
      </c>
      <c r="F23" s="616"/>
      <c r="G23" s="617"/>
      <c r="H23" s="645" t="s">
        <v>970</v>
      </c>
      <c r="I23" s="616"/>
      <c r="J23" s="617"/>
      <c r="K23" s="618" t="s">
        <v>743</v>
      </c>
      <c r="L23" s="616"/>
      <c r="M23" s="617"/>
      <c r="N23" s="645" t="s">
        <v>744</v>
      </c>
      <c r="O23" s="616"/>
      <c r="P23" s="617"/>
      <c r="Q23" s="618" t="s">
        <v>746</v>
      </c>
      <c r="R23" s="616"/>
      <c r="S23" s="617"/>
      <c r="AA23" s="696"/>
      <c r="AB23" s="698">
        <f t="shared" si="0"/>
        <v>0</v>
      </c>
      <c r="AC23" s="696"/>
      <c r="AD23" s="698">
        <f t="shared" si="1"/>
        <v>0</v>
      </c>
      <c r="AE23" s="696"/>
      <c r="AF23" s="698">
        <f t="shared" si="2"/>
        <v>0</v>
      </c>
      <c r="AG23" s="696"/>
      <c r="AH23" s="698">
        <f t="shared" si="3"/>
        <v>0</v>
      </c>
      <c r="AI23" s="696"/>
      <c r="AJ23" s="698">
        <f t="shared" si="4"/>
        <v>0</v>
      </c>
      <c r="AK23" s="696"/>
      <c r="AL23" s="698">
        <f t="shared" si="5"/>
        <v>0</v>
      </c>
    </row>
    <row r="24" spans="2:38" ht="13.5" customHeight="1">
      <c r="B24" s="612" t="s">
        <v>407</v>
      </c>
      <c r="C24" s="613" t="s">
        <v>303</v>
      </c>
      <c r="D24" s="614" t="s">
        <v>304</v>
      </c>
      <c r="E24" s="612" t="s">
        <v>306</v>
      </c>
      <c r="F24" s="613" t="s">
        <v>303</v>
      </c>
      <c r="G24" s="614" t="s">
        <v>304</v>
      </c>
      <c r="H24" s="646" t="s">
        <v>305</v>
      </c>
      <c r="I24" s="613" t="s">
        <v>303</v>
      </c>
      <c r="J24" s="614" t="s">
        <v>304</v>
      </c>
      <c r="K24" s="612" t="s">
        <v>305</v>
      </c>
      <c r="L24" s="613" t="s">
        <v>303</v>
      </c>
      <c r="M24" s="614" t="s">
        <v>304</v>
      </c>
      <c r="N24" s="646" t="s">
        <v>306</v>
      </c>
      <c r="O24" s="613" t="s">
        <v>303</v>
      </c>
      <c r="P24" s="614" t="s">
        <v>304</v>
      </c>
      <c r="Q24" s="612" t="s">
        <v>306</v>
      </c>
      <c r="R24" s="613" t="s">
        <v>303</v>
      </c>
      <c r="S24" s="614" t="s">
        <v>304</v>
      </c>
      <c r="AA24" s="696"/>
      <c r="AB24" s="698" t="str">
        <f t="shared" si="0"/>
        <v>折込数</v>
      </c>
      <c r="AC24" s="696"/>
      <c r="AD24" s="698" t="str">
        <f t="shared" si="1"/>
        <v>折込数</v>
      </c>
      <c r="AE24" s="696"/>
      <c r="AF24" s="698" t="str">
        <f t="shared" si="2"/>
        <v>折込数</v>
      </c>
      <c r="AG24" s="696"/>
      <c r="AH24" s="698" t="str">
        <f t="shared" si="3"/>
        <v>折込数</v>
      </c>
      <c r="AI24" s="696"/>
      <c r="AJ24" s="698" t="str">
        <f t="shared" si="4"/>
        <v>折込数</v>
      </c>
      <c r="AK24" s="696"/>
      <c r="AL24" s="698" t="str">
        <f t="shared" si="5"/>
        <v>折込数</v>
      </c>
    </row>
    <row r="25" spans="2:38" ht="13.5" customHeight="1">
      <c r="B25" s="175" t="s">
        <v>943</v>
      </c>
      <c r="C25" s="171">
        <v>1970</v>
      </c>
      <c r="D25" s="663"/>
      <c r="E25" s="175" t="s">
        <v>423</v>
      </c>
      <c r="F25" s="171">
        <v>910</v>
      </c>
      <c r="G25" s="663"/>
      <c r="H25" s="176" t="s">
        <v>423</v>
      </c>
      <c r="I25" s="171">
        <v>100</v>
      </c>
      <c r="J25" s="663"/>
      <c r="K25" s="175" t="s">
        <v>424</v>
      </c>
      <c r="L25" s="171">
        <v>200</v>
      </c>
      <c r="M25" s="663"/>
      <c r="N25" s="176"/>
      <c r="O25" s="171"/>
      <c r="P25" s="556"/>
      <c r="Q25" s="175"/>
      <c r="R25" s="171"/>
      <c r="S25" s="556"/>
      <c r="AA25" s="697" t="s">
        <v>1173</v>
      </c>
      <c r="AB25" s="698">
        <f t="shared" si="0"/>
        <v>0</v>
      </c>
      <c r="AC25" s="697" t="s">
        <v>1188</v>
      </c>
      <c r="AD25" s="698">
        <f t="shared" si="1"/>
        <v>0</v>
      </c>
      <c r="AE25" s="697" t="s">
        <v>1936</v>
      </c>
      <c r="AF25" s="698">
        <f t="shared" si="2"/>
        <v>0</v>
      </c>
      <c r="AG25" s="697" t="s">
        <v>1204</v>
      </c>
      <c r="AH25" s="698">
        <f t="shared" si="3"/>
        <v>0</v>
      </c>
      <c r="AI25" s="696"/>
      <c r="AJ25" s="698">
        <f t="shared" si="4"/>
        <v>0</v>
      </c>
      <c r="AK25" s="696"/>
      <c r="AL25" s="698">
        <f t="shared" si="5"/>
        <v>0</v>
      </c>
    </row>
    <row r="26" spans="2:38" ht="13.5" customHeight="1">
      <c r="B26" s="154" t="s">
        <v>944</v>
      </c>
      <c r="C26" s="173">
        <v>2110</v>
      </c>
      <c r="D26" s="662"/>
      <c r="E26" s="154" t="s">
        <v>425</v>
      </c>
      <c r="F26" s="173">
        <v>200</v>
      </c>
      <c r="G26" s="662"/>
      <c r="H26" s="177"/>
      <c r="I26" s="173"/>
      <c r="J26" s="662"/>
      <c r="K26" s="154"/>
      <c r="L26" s="173"/>
      <c r="M26" s="662"/>
      <c r="N26" s="177"/>
      <c r="O26" s="173"/>
      <c r="P26" s="157"/>
      <c r="Q26" s="154"/>
      <c r="R26" s="173"/>
      <c r="S26" s="157"/>
      <c r="AA26" s="697" t="s">
        <v>1174</v>
      </c>
      <c r="AB26" s="698">
        <f t="shared" si="0"/>
        <v>0</v>
      </c>
      <c r="AC26" s="697" t="s">
        <v>1934</v>
      </c>
      <c r="AD26" s="698">
        <f t="shared" si="1"/>
        <v>0</v>
      </c>
      <c r="AE26" s="696"/>
      <c r="AF26" s="698">
        <f t="shared" si="2"/>
        <v>0</v>
      </c>
      <c r="AG26" s="696"/>
      <c r="AH26" s="698">
        <f t="shared" si="3"/>
        <v>0</v>
      </c>
      <c r="AI26" s="696"/>
      <c r="AJ26" s="698">
        <f t="shared" si="4"/>
        <v>0</v>
      </c>
      <c r="AK26" s="696"/>
      <c r="AL26" s="698">
        <f t="shared" si="5"/>
        <v>0</v>
      </c>
    </row>
    <row r="27" spans="2:38" ht="13.5" customHeight="1">
      <c r="B27" s="154" t="s">
        <v>945</v>
      </c>
      <c r="C27" s="173">
        <v>3480</v>
      </c>
      <c r="D27" s="662"/>
      <c r="E27" s="154" t="s">
        <v>426</v>
      </c>
      <c r="F27" s="173">
        <v>680</v>
      </c>
      <c r="G27" s="662"/>
      <c r="H27" s="177"/>
      <c r="I27" s="173"/>
      <c r="J27" s="662"/>
      <c r="K27" s="154" t="s">
        <v>427</v>
      </c>
      <c r="L27" s="173">
        <v>580</v>
      </c>
      <c r="M27" s="662"/>
      <c r="N27" s="177"/>
      <c r="O27" s="173"/>
      <c r="P27" s="157"/>
      <c r="Q27" s="154"/>
      <c r="R27" s="173"/>
      <c r="S27" s="157"/>
      <c r="AA27" s="697" t="s">
        <v>1175</v>
      </c>
      <c r="AB27" s="698">
        <f t="shared" si="0"/>
        <v>0</v>
      </c>
      <c r="AC27" s="697" t="s">
        <v>1189</v>
      </c>
      <c r="AD27" s="698">
        <f t="shared" si="1"/>
        <v>0</v>
      </c>
      <c r="AE27" s="696"/>
      <c r="AF27" s="698">
        <f t="shared" si="2"/>
        <v>0</v>
      </c>
      <c r="AG27" s="697" t="s">
        <v>1205</v>
      </c>
      <c r="AH27" s="698">
        <f t="shared" si="3"/>
        <v>0</v>
      </c>
      <c r="AI27" s="696"/>
      <c r="AJ27" s="698">
        <f t="shared" si="4"/>
        <v>0</v>
      </c>
      <c r="AK27" s="696"/>
      <c r="AL27" s="698">
        <f t="shared" si="5"/>
        <v>0</v>
      </c>
    </row>
    <row r="28" spans="2:38" ht="13.5" customHeight="1">
      <c r="B28" s="154" t="s">
        <v>946</v>
      </c>
      <c r="C28" s="173">
        <v>1740</v>
      </c>
      <c r="D28" s="662"/>
      <c r="E28" s="154" t="s">
        <v>428</v>
      </c>
      <c r="F28" s="173">
        <v>340</v>
      </c>
      <c r="G28" s="662"/>
      <c r="H28" s="177" t="s">
        <v>1925</v>
      </c>
      <c r="I28" s="173">
        <v>120</v>
      </c>
      <c r="J28" s="662"/>
      <c r="K28" s="154" t="s">
        <v>429</v>
      </c>
      <c r="L28" s="173">
        <v>880</v>
      </c>
      <c r="M28" s="662"/>
      <c r="N28" s="177"/>
      <c r="O28" s="173"/>
      <c r="P28" s="157"/>
      <c r="Q28" s="154"/>
      <c r="R28" s="173"/>
      <c r="S28" s="157"/>
      <c r="AA28" s="697" t="s">
        <v>1176</v>
      </c>
      <c r="AB28" s="698">
        <f t="shared" si="0"/>
        <v>0</v>
      </c>
      <c r="AC28" s="697" t="s">
        <v>1190</v>
      </c>
      <c r="AD28" s="698">
        <f t="shared" si="1"/>
        <v>0</v>
      </c>
      <c r="AE28" s="697" t="s">
        <v>1937</v>
      </c>
      <c r="AF28" s="698">
        <f t="shared" si="2"/>
        <v>0</v>
      </c>
      <c r="AG28" s="697" t="s">
        <v>1206</v>
      </c>
      <c r="AH28" s="698">
        <f t="shared" si="3"/>
        <v>0</v>
      </c>
      <c r="AI28" s="696"/>
      <c r="AJ28" s="698">
        <f t="shared" si="4"/>
        <v>0</v>
      </c>
      <c r="AK28" s="696"/>
      <c r="AL28" s="698">
        <f t="shared" si="5"/>
        <v>0</v>
      </c>
    </row>
    <row r="29" spans="2:38" ht="13.5" customHeight="1">
      <c r="B29" s="154" t="s">
        <v>947</v>
      </c>
      <c r="C29" s="173">
        <v>2640</v>
      </c>
      <c r="D29" s="662"/>
      <c r="E29" s="154" t="s">
        <v>430</v>
      </c>
      <c r="F29" s="173">
        <v>550</v>
      </c>
      <c r="G29" s="662"/>
      <c r="H29" s="177" t="s">
        <v>1926</v>
      </c>
      <c r="I29" s="173">
        <v>260</v>
      </c>
      <c r="J29" s="662"/>
      <c r="K29" s="154"/>
      <c r="L29" s="173"/>
      <c r="M29" s="662"/>
      <c r="N29" s="177"/>
      <c r="O29" s="173"/>
      <c r="P29" s="157"/>
      <c r="Q29" s="154"/>
      <c r="R29" s="173"/>
      <c r="S29" s="157"/>
      <c r="AA29" s="697" t="s">
        <v>1177</v>
      </c>
      <c r="AB29" s="698">
        <f t="shared" si="0"/>
        <v>0</v>
      </c>
      <c r="AC29" s="697" t="s">
        <v>1191</v>
      </c>
      <c r="AD29" s="698">
        <f t="shared" si="1"/>
        <v>0</v>
      </c>
      <c r="AE29" s="697" t="s">
        <v>1938</v>
      </c>
      <c r="AF29" s="698">
        <f t="shared" si="2"/>
        <v>0</v>
      </c>
      <c r="AG29" s="696"/>
      <c r="AH29" s="698">
        <f t="shared" si="3"/>
        <v>0</v>
      </c>
      <c r="AI29" s="696"/>
      <c r="AJ29" s="698">
        <f t="shared" si="4"/>
        <v>0</v>
      </c>
      <c r="AK29" s="696"/>
      <c r="AL29" s="698">
        <f t="shared" si="5"/>
        <v>0</v>
      </c>
    </row>
    <row r="30" spans="2:38" ht="13.5" customHeight="1">
      <c r="B30" s="154" t="s">
        <v>948</v>
      </c>
      <c r="C30" s="173">
        <v>1800</v>
      </c>
      <c r="D30" s="662"/>
      <c r="E30" s="154" t="s">
        <v>431</v>
      </c>
      <c r="F30" s="173">
        <v>100</v>
      </c>
      <c r="G30" s="662"/>
      <c r="H30" s="177" t="s">
        <v>1927</v>
      </c>
      <c r="I30" s="173">
        <v>220</v>
      </c>
      <c r="J30" s="662"/>
      <c r="K30" s="154"/>
      <c r="L30" s="173"/>
      <c r="M30" s="662"/>
      <c r="N30" s="177"/>
      <c r="O30" s="173"/>
      <c r="P30" s="157"/>
      <c r="Q30" s="154"/>
      <c r="R30" s="173"/>
      <c r="S30" s="157"/>
      <c r="AA30" s="697" t="s">
        <v>1178</v>
      </c>
      <c r="AB30" s="698">
        <f t="shared" si="0"/>
        <v>0</v>
      </c>
      <c r="AC30" s="697" t="s">
        <v>1935</v>
      </c>
      <c r="AD30" s="698">
        <f t="shared" si="1"/>
        <v>0</v>
      </c>
      <c r="AE30" s="697" t="s">
        <v>1939</v>
      </c>
      <c r="AF30" s="698">
        <f t="shared" si="2"/>
        <v>0</v>
      </c>
      <c r="AG30" s="696"/>
      <c r="AH30" s="698">
        <f t="shared" si="3"/>
        <v>0</v>
      </c>
      <c r="AI30" s="696"/>
      <c r="AJ30" s="698">
        <f t="shared" si="4"/>
        <v>0</v>
      </c>
      <c r="AK30" s="696"/>
      <c r="AL30" s="698">
        <f t="shared" si="5"/>
        <v>0</v>
      </c>
    </row>
    <row r="31" spans="2:38" ht="13.5" customHeight="1">
      <c r="B31" s="154" t="s">
        <v>949</v>
      </c>
      <c r="C31" s="173">
        <v>5220</v>
      </c>
      <c r="D31" s="662"/>
      <c r="E31" s="154" t="s">
        <v>433</v>
      </c>
      <c r="F31" s="173">
        <v>1210</v>
      </c>
      <c r="G31" s="662"/>
      <c r="H31" s="177" t="s">
        <v>1928</v>
      </c>
      <c r="I31" s="173">
        <v>260</v>
      </c>
      <c r="J31" s="662"/>
      <c r="K31" s="154" t="s">
        <v>432</v>
      </c>
      <c r="L31" s="173">
        <v>500</v>
      </c>
      <c r="M31" s="662"/>
      <c r="N31" s="177"/>
      <c r="O31" s="173"/>
      <c r="P31" s="157"/>
      <c r="Q31" s="154"/>
      <c r="R31" s="173"/>
      <c r="S31" s="157"/>
      <c r="AA31" s="697" t="s">
        <v>1179</v>
      </c>
      <c r="AB31" s="698">
        <f t="shared" si="0"/>
        <v>0</v>
      </c>
      <c r="AC31" s="697" t="s">
        <v>1192</v>
      </c>
      <c r="AD31" s="698">
        <f t="shared" si="1"/>
        <v>0</v>
      </c>
      <c r="AE31" s="697" t="s">
        <v>1940</v>
      </c>
      <c r="AF31" s="698">
        <f t="shared" si="2"/>
        <v>0</v>
      </c>
      <c r="AG31" s="697" t="s">
        <v>1207</v>
      </c>
      <c r="AH31" s="698">
        <f t="shared" si="3"/>
        <v>0</v>
      </c>
      <c r="AI31" s="696"/>
      <c r="AJ31" s="698">
        <f t="shared" si="4"/>
        <v>0</v>
      </c>
      <c r="AK31" s="696"/>
      <c r="AL31" s="698">
        <f t="shared" si="5"/>
        <v>0</v>
      </c>
    </row>
    <row r="32" spans="2:38" ht="13.5" customHeight="1">
      <c r="B32" s="154" t="s">
        <v>950</v>
      </c>
      <c r="C32" s="173">
        <v>4670</v>
      </c>
      <c r="D32" s="662"/>
      <c r="E32" s="154" t="s">
        <v>434</v>
      </c>
      <c r="F32" s="173">
        <v>710</v>
      </c>
      <c r="G32" s="662"/>
      <c r="H32" s="177" t="s">
        <v>434</v>
      </c>
      <c r="I32" s="173">
        <v>300</v>
      </c>
      <c r="J32" s="662"/>
      <c r="K32" s="154" t="s">
        <v>435</v>
      </c>
      <c r="L32" s="173">
        <v>430</v>
      </c>
      <c r="M32" s="662"/>
      <c r="N32" s="177"/>
      <c r="O32" s="173"/>
      <c r="P32" s="157"/>
      <c r="Q32" s="154"/>
      <c r="R32" s="173"/>
      <c r="S32" s="157"/>
      <c r="AA32" s="697" t="s">
        <v>1180</v>
      </c>
      <c r="AB32" s="698">
        <f t="shared" si="0"/>
        <v>0</v>
      </c>
      <c r="AC32" s="697" t="s">
        <v>1193</v>
      </c>
      <c r="AD32" s="698">
        <f t="shared" si="1"/>
        <v>0</v>
      </c>
      <c r="AE32" s="697" t="s">
        <v>1941</v>
      </c>
      <c r="AF32" s="698">
        <f t="shared" si="2"/>
        <v>0</v>
      </c>
      <c r="AG32" s="697" t="s">
        <v>1208</v>
      </c>
      <c r="AH32" s="698">
        <f t="shared" si="3"/>
        <v>0</v>
      </c>
      <c r="AI32" s="696"/>
      <c r="AJ32" s="698">
        <f t="shared" si="4"/>
        <v>0</v>
      </c>
      <c r="AK32" s="696"/>
      <c r="AL32" s="698">
        <f t="shared" si="5"/>
        <v>0</v>
      </c>
    </row>
    <row r="33" spans="2:38" ht="13.5" customHeight="1">
      <c r="B33" s="178"/>
      <c r="C33" s="560"/>
      <c r="D33" s="159"/>
      <c r="E33" s="178"/>
      <c r="F33" s="560"/>
      <c r="G33" s="159"/>
      <c r="H33" s="179"/>
      <c r="I33" s="560"/>
      <c r="J33" s="159"/>
      <c r="K33" s="178"/>
      <c r="L33" s="560"/>
      <c r="M33" s="159"/>
      <c r="N33" s="179"/>
      <c r="O33" s="560"/>
      <c r="P33" s="159"/>
      <c r="Q33" s="178"/>
      <c r="R33" s="560"/>
      <c r="S33" s="159"/>
      <c r="AA33" s="696"/>
      <c r="AB33" s="698">
        <f t="shared" si="0"/>
        <v>0</v>
      </c>
      <c r="AC33" s="696"/>
      <c r="AD33" s="698">
        <f t="shared" si="1"/>
        <v>0</v>
      </c>
      <c r="AE33" s="696"/>
      <c r="AF33" s="698">
        <f t="shared" si="2"/>
        <v>0</v>
      </c>
      <c r="AG33" s="696"/>
      <c r="AH33" s="698">
        <f t="shared" si="3"/>
        <v>0</v>
      </c>
      <c r="AI33" s="696"/>
      <c r="AJ33" s="698">
        <f t="shared" si="4"/>
        <v>0</v>
      </c>
      <c r="AK33" s="696"/>
      <c r="AL33" s="698">
        <f t="shared" si="5"/>
        <v>0</v>
      </c>
    </row>
    <row r="34" spans="2:38" ht="13.5" customHeight="1">
      <c r="B34" s="147" t="s">
        <v>436</v>
      </c>
      <c r="C34" s="160">
        <f>SUM(C25:C33)</f>
        <v>23630</v>
      </c>
      <c r="D34" s="160">
        <f>SUM(D25:D33)</f>
        <v>0</v>
      </c>
      <c r="E34" s="147" t="s">
        <v>417</v>
      </c>
      <c r="F34" s="160">
        <f>SUM(F25:F33)</f>
        <v>4700</v>
      </c>
      <c r="G34" s="160">
        <f>SUM(G25:G33)</f>
        <v>0</v>
      </c>
      <c r="H34" s="161" t="s">
        <v>437</v>
      </c>
      <c r="I34" s="160">
        <f>SUM(I25:I33)</f>
        <v>1260</v>
      </c>
      <c r="J34" s="160">
        <f>SUM(J25:J33)</f>
        <v>0</v>
      </c>
      <c r="K34" s="161" t="s">
        <v>438</v>
      </c>
      <c r="L34" s="160">
        <f>SUM(L25:L33)</f>
        <v>2590</v>
      </c>
      <c r="M34" s="162">
        <f>SUM(M25:M33)</f>
        <v>0</v>
      </c>
      <c r="N34" s="647" t="s">
        <v>420</v>
      </c>
      <c r="O34" s="160">
        <f>SUM(O25:O33)</f>
        <v>0</v>
      </c>
      <c r="P34" s="160">
        <f>SUM(P25:P33)</f>
        <v>0</v>
      </c>
      <c r="Q34" s="147" t="s">
        <v>421</v>
      </c>
      <c r="R34" s="160">
        <f>SUM(R25:R33)</f>
        <v>0</v>
      </c>
      <c r="S34" s="162">
        <f>SUM(S25:S33)</f>
        <v>0</v>
      </c>
      <c r="AA34" s="696"/>
      <c r="AB34" s="698">
        <f t="shared" si="0"/>
        <v>0</v>
      </c>
      <c r="AC34" s="696"/>
      <c r="AD34" s="698">
        <f t="shared" si="1"/>
        <v>0</v>
      </c>
      <c r="AE34" s="696"/>
      <c r="AF34" s="698">
        <f t="shared" si="2"/>
        <v>0</v>
      </c>
      <c r="AG34" s="696"/>
      <c r="AH34" s="698">
        <f t="shared" si="3"/>
        <v>0</v>
      </c>
      <c r="AI34" s="696"/>
      <c r="AJ34" s="698">
        <f t="shared" si="4"/>
        <v>0</v>
      </c>
      <c r="AK34" s="696"/>
      <c r="AL34" s="698">
        <f t="shared" si="5"/>
        <v>0</v>
      </c>
    </row>
    <row r="35" spans="2:38" ht="13.35" customHeight="1">
      <c r="B35" s="174"/>
      <c r="C35" s="531"/>
      <c r="D35" s="531"/>
      <c r="E35" s="531"/>
      <c r="F35" s="531"/>
      <c r="G35" s="531"/>
      <c r="H35" s="532"/>
      <c r="I35" s="531"/>
      <c r="J35" s="531"/>
      <c r="K35" s="532"/>
      <c r="L35" s="531"/>
      <c r="M35" s="531"/>
      <c r="N35" s="174"/>
      <c r="O35" s="531"/>
      <c r="P35" s="531"/>
      <c r="Q35" s="147" t="s">
        <v>422</v>
      </c>
      <c r="R35" s="160">
        <f>SUM(C34,F34,I34,L34,O34,R34)</f>
        <v>32180</v>
      </c>
      <c r="S35" s="162">
        <f>SUM(D34,G34,J34,M34,P34,S34)</f>
        <v>0</v>
      </c>
      <c r="AA35" s="705"/>
      <c r="AB35" s="706"/>
      <c r="AC35" s="705"/>
      <c r="AD35" s="706"/>
      <c r="AE35" s="705"/>
      <c r="AF35" s="706"/>
      <c r="AG35" s="705"/>
      <c r="AH35" s="706"/>
      <c r="AI35" s="705"/>
      <c r="AJ35" s="706"/>
      <c r="AK35" s="705"/>
      <c r="AL35" s="706"/>
    </row>
    <row r="36" spans="2:38" ht="13.5" customHeight="1">
      <c r="B36" s="911" t="s">
        <v>439</v>
      </c>
      <c r="C36" s="911"/>
      <c r="D36" s="911"/>
      <c r="E36" s="911"/>
      <c r="F36" s="911"/>
      <c r="G36" s="911"/>
      <c r="H36" s="911"/>
      <c r="I36" s="911"/>
      <c r="J36" s="911"/>
      <c r="K36" s="911"/>
      <c r="L36" s="911"/>
      <c r="M36" s="911"/>
      <c r="N36" s="911"/>
      <c r="O36" s="911"/>
      <c r="P36" s="911"/>
      <c r="Q36" s="911"/>
      <c r="R36" s="911"/>
      <c r="S36" s="911"/>
      <c r="AA36" s="705"/>
      <c r="AB36" s="706"/>
      <c r="AC36" s="705"/>
      <c r="AD36" s="706"/>
      <c r="AE36" s="705"/>
      <c r="AF36" s="706"/>
      <c r="AG36" s="705"/>
      <c r="AH36" s="706"/>
      <c r="AI36" s="705"/>
      <c r="AJ36" s="706"/>
      <c r="AK36" s="705"/>
      <c r="AL36" s="706"/>
    </row>
    <row r="37" spans="2:38" ht="13.5" customHeight="1">
      <c r="B37" s="163" t="s">
        <v>1831</v>
      </c>
      <c r="C37" s="165"/>
      <c r="D37" s="165"/>
      <c r="E37" s="496"/>
      <c r="F37" s="165"/>
      <c r="G37" s="165"/>
      <c r="H37" s="496"/>
      <c r="I37" s="165"/>
      <c r="J37" s="165"/>
      <c r="K37" s="496"/>
      <c r="L37" s="165"/>
      <c r="M37" s="165"/>
      <c r="N37" s="496"/>
      <c r="O37" s="165"/>
      <c r="P37" s="165"/>
      <c r="Q37" s="496"/>
      <c r="R37" s="165"/>
      <c r="S37" s="165"/>
      <c r="AA37" s="705"/>
      <c r="AB37" s="706"/>
      <c r="AC37" s="705"/>
      <c r="AD37" s="706"/>
      <c r="AE37" s="705"/>
      <c r="AF37" s="706"/>
      <c r="AG37" s="705"/>
      <c r="AH37" s="706"/>
      <c r="AI37" s="705"/>
      <c r="AJ37" s="706"/>
      <c r="AK37" s="705"/>
      <c r="AL37" s="706"/>
    </row>
    <row r="38" spans="2:38" ht="13.5" customHeight="1">
      <c r="B38" s="61" t="s">
        <v>1008</v>
      </c>
      <c r="C38" s="533"/>
      <c r="D38" s="533"/>
      <c r="E38" s="506"/>
      <c r="F38" s="533"/>
      <c r="G38" s="533"/>
      <c r="H38" s="506"/>
      <c r="I38" s="533"/>
      <c r="J38" s="533"/>
      <c r="K38" s="506"/>
      <c r="L38" s="533"/>
      <c r="M38" s="533"/>
      <c r="N38" s="506"/>
      <c r="O38" s="533"/>
      <c r="P38" s="533"/>
      <c r="Q38" s="506"/>
      <c r="R38" s="533"/>
      <c r="S38" s="533"/>
    </row>
    <row r="39" spans="2:38" ht="13.5" customHeight="1">
      <c r="B39" s="61"/>
    </row>
    <row r="40" spans="2:38" ht="13.5" customHeight="1"/>
    <row r="41" spans="2:38" ht="13.5" customHeight="1"/>
    <row r="42" spans="2:38" ht="13.5" customHeight="1"/>
    <row r="43" spans="2:38" ht="13.5" customHeight="1"/>
    <row r="44" spans="2:38" ht="13.5" customHeight="1"/>
    <row r="45" spans="2:38" ht="13.5" customHeight="1"/>
    <row r="46" spans="2:38" ht="13.5" customHeight="1"/>
    <row r="47" spans="2:38" ht="13.5" customHeight="1"/>
    <row r="48" spans="2:3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sheetData>
  <sheetProtection password="9EF0" sheet="1"/>
  <mergeCells count="9">
    <mergeCell ref="AG6:AH6"/>
    <mergeCell ref="AI6:AJ6"/>
    <mergeCell ref="AK6:AL6"/>
    <mergeCell ref="B36:S36"/>
    <mergeCell ref="D3:E3"/>
    <mergeCell ref="F3:G3"/>
    <mergeCell ref="AA6:AB6"/>
    <mergeCell ref="AC6:AD6"/>
    <mergeCell ref="AE6:AF6"/>
  </mergeCells>
  <phoneticPr fontId="2"/>
  <conditionalFormatting sqref="D33 P8:P19 S8:S19 G8:G19 D8:D19 J8:J19 M8:M19 P25:P33 S25:S33 J25:J33 M25:M33">
    <cfRule type="cellIs" dxfId="66" priority="10" operator="greaterThan">
      <formula>C8</formula>
    </cfRule>
  </conditionalFormatting>
  <conditionalFormatting sqref="G33">
    <cfRule type="cellIs" dxfId="65" priority="9" operator="greaterThan">
      <formula>F33</formula>
    </cfRule>
  </conditionalFormatting>
  <conditionalFormatting sqref="D25:D30">
    <cfRule type="cellIs" dxfId="64" priority="6" operator="greaterThan">
      <formula>C25</formula>
    </cfRule>
  </conditionalFormatting>
  <conditionalFormatting sqref="D31:D32">
    <cfRule type="cellIs" dxfId="63" priority="5" operator="greaterThan">
      <formula>C31</formula>
    </cfRule>
  </conditionalFormatting>
  <conditionalFormatting sqref="G25:G30">
    <cfRule type="cellIs" dxfId="62" priority="4" operator="greaterThan">
      <formula>F25</formula>
    </cfRule>
  </conditionalFormatting>
  <conditionalFormatting sqref="G31:G32">
    <cfRule type="cellIs" dxfId="61" priority="3" operator="greaterThan">
      <formula>F31</formula>
    </cfRule>
  </conditionalFormatting>
  <hyperlinks>
    <hyperlink ref="A1" location="最初に入力!A1" tooltip="　" display="　" xr:uid="{83E5A1A6-7496-46A7-B0E3-12A995468C70}"/>
  </hyperlinks>
  <pageMargins left="0.31496062992125984" right="0.31496062992125984" top="0.19685039370078741" bottom="0.19685039370078741" header="0.31496062992125984" footer="0"/>
  <pageSetup paperSize="9" scale="92" orientation="landscape" r:id="rId1"/>
  <headerFooter>
    <oddFooter>&amp;R&amp;"ＭＳ Ｐゴシック,標準"&amp;8㈱中国新聞サービスセンター</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7CEF4-15F8-4A96-88AC-D30804CFFB9E}">
  <sheetPr codeName="Sheet25">
    <pageSetUpPr fitToPage="1"/>
  </sheetPr>
  <dimension ref="A1:AL193"/>
  <sheetViews>
    <sheetView showGridLines="0" zoomScaleNormal="100" workbookViewId="0"/>
  </sheetViews>
  <sheetFormatPr defaultColWidth="8.625" defaultRowHeight="18.75"/>
  <cols>
    <col min="1" max="1" width="1.5" style="218" customWidth="1"/>
    <col min="2" max="2" width="10.625" style="217" customWidth="1"/>
    <col min="3" max="4" width="6.375" style="287" customWidth="1"/>
    <col min="5" max="5" width="10.625" style="217" customWidth="1"/>
    <col min="6" max="7" width="6.375" style="287" customWidth="1"/>
    <col min="8" max="8" width="10.625" style="217" customWidth="1"/>
    <col min="9" max="10" width="6.375" style="287" customWidth="1"/>
    <col min="11" max="11" width="10.625" style="217" customWidth="1"/>
    <col min="12" max="13" width="6.375" style="287" customWidth="1"/>
    <col min="14" max="14" width="10.625" style="217" customWidth="1"/>
    <col min="15" max="16" width="6.375" style="287" customWidth="1"/>
    <col min="17" max="17" width="10.625" style="217" customWidth="1"/>
    <col min="18" max="19" width="6.375" style="287" customWidth="1"/>
    <col min="20" max="26" width="8.625" style="218" customWidth="1"/>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 min="39" max="16384" width="8.625" style="218"/>
  </cols>
  <sheetData>
    <row r="1" spans="1:38" ht="13.5" customHeight="1">
      <c r="A1" s="270" t="s">
        <v>284</v>
      </c>
      <c r="C1" s="218"/>
      <c r="D1" s="218"/>
      <c r="F1" s="218"/>
      <c r="G1" s="218"/>
      <c r="I1" s="218"/>
      <c r="J1" s="218"/>
      <c r="L1" s="218"/>
      <c r="M1" s="218"/>
      <c r="O1" s="218"/>
      <c r="P1" s="218"/>
      <c r="R1" s="218"/>
      <c r="S1" s="35" t="str">
        <f>最初に入力!N1</f>
        <v>2026年8月1日改定</v>
      </c>
      <c r="AA1" s="692" t="s">
        <v>1028</v>
      </c>
    </row>
    <row r="2" spans="1:38" ht="13.5" customHeight="1">
      <c r="B2" s="271" t="s">
        <v>285</v>
      </c>
      <c r="C2" s="272"/>
      <c r="D2" s="273" t="s">
        <v>286</v>
      </c>
      <c r="E2" s="274"/>
      <c r="F2" s="273" t="s">
        <v>287</v>
      </c>
      <c r="G2" s="272"/>
      <c r="H2" s="275" t="s">
        <v>288</v>
      </c>
      <c r="I2" s="273" t="s">
        <v>289</v>
      </c>
      <c r="J2" s="276"/>
      <c r="K2" s="274"/>
      <c r="L2" s="273" t="s">
        <v>290</v>
      </c>
      <c r="M2" s="276"/>
      <c r="N2" s="277"/>
      <c r="O2" s="272"/>
      <c r="P2" s="273" t="s">
        <v>291</v>
      </c>
      <c r="Q2" s="274"/>
      <c r="R2" s="278" t="s">
        <v>292</v>
      </c>
      <c r="S2" s="278" t="s">
        <v>293</v>
      </c>
    </row>
    <row r="3" spans="1:38" ht="29.25" customHeight="1">
      <c r="B3" s="167" t="str">
        <f>IF(最初に入力!C2&lt;&gt;"",TEXT(最初に入力!C2,"m月d日(aaa)"),"")</f>
        <v/>
      </c>
      <c r="C3" s="504"/>
      <c r="D3" s="908">
        <f>最初に入力!C5</f>
        <v>0</v>
      </c>
      <c r="E3" s="909"/>
      <c r="F3" s="908">
        <f>S24+S45</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f>最初に入力!F12</f>
        <v>0</v>
      </c>
    </row>
    <row r="5" spans="1:38" ht="13.5" customHeight="1">
      <c r="B5" s="144" t="s">
        <v>927</v>
      </c>
      <c r="C5" s="494"/>
      <c r="D5" s="494"/>
      <c r="E5" s="506"/>
      <c r="F5" s="494"/>
      <c r="G5" s="494"/>
      <c r="H5" s="506"/>
      <c r="I5" s="494"/>
      <c r="J5" s="494"/>
      <c r="K5" s="506"/>
      <c r="L5" s="494"/>
      <c r="M5" s="494"/>
      <c r="N5" s="506"/>
      <c r="O5" s="494"/>
      <c r="P5" s="169"/>
      <c r="Q5" s="506"/>
      <c r="R5" s="494"/>
      <c r="S5" s="170" t="s">
        <v>295</v>
      </c>
    </row>
    <row r="6" spans="1:38" ht="13.5" customHeight="1">
      <c r="B6" s="189" t="s">
        <v>741</v>
      </c>
      <c r="C6" s="190"/>
      <c r="D6" s="191"/>
      <c r="E6" s="192" t="s">
        <v>897</v>
      </c>
      <c r="F6" s="190"/>
      <c r="G6" s="191"/>
      <c r="H6" s="192" t="s">
        <v>742</v>
      </c>
      <c r="I6" s="190"/>
      <c r="J6" s="191"/>
      <c r="K6" s="192" t="s">
        <v>743</v>
      </c>
      <c r="L6" s="190"/>
      <c r="M6" s="191"/>
      <c r="N6" s="192" t="s">
        <v>744</v>
      </c>
      <c r="O6" s="190"/>
      <c r="P6" s="191"/>
      <c r="Q6" s="192" t="s">
        <v>746</v>
      </c>
      <c r="R6" s="190"/>
      <c r="S6" s="191"/>
      <c r="AA6" s="907" t="s">
        <v>1122</v>
      </c>
      <c r="AB6" s="907"/>
      <c r="AC6" s="907" t="s">
        <v>1123</v>
      </c>
      <c r="AD6" s="907"/>
      <c r="AE6" s="907" t="s">
        <v>1124</v>
      </c>
      <c r="AF6" s="907"/>
      <c r="AG6" s="907" t="s">
        <v>1125</v>
      </c>
      <c r="AH6" s="907"/>
      <c r="AI6" s="907" t="s">
        <v>1126</v>
      </c>
      <c r="AJ6" s="907"/>
      <c r="AK6" s="907" t="s">
        <v>1127</v>
      </c>
      <c r="AL6" s="907"/>
    </row>
    <row r="7" spans="1:38" ht="13.5" customHeight="1">
      <c r="B7" s="193" t="s">
        <v>302</v>
      </c>
      <c r="C7" s="194" t="s">
        <v>303</v>
      </c>
      <c r="D7" s="576" t="s">
        <v>304</v>
      </c>
      <c r="E7" s="193" t="s">
        <v>306</v>
      </c>
      <c r="F7" s="194" t="s">
        <v>303</v>
      </c>
      <c r="G7" s="195" t="s">
        <v>304</v>
      </c>
      <c r="H7" s="193" t="s">
        <v>305</v>
      </c>
      <c r="I7" s="194" t="s">
        <v>303</v>
      </c>
      <c r="J7" s="195" t="s">
        <v>304</v>
      </c>
      <c r="K7" s="193" t="s">
        <v>305</v>
      </c>
      <c r="L7" s="194" t="s">
        <v>303</v>
      </c>
      <c r="M7" s="195" t="s">
        <v>304</v>
      </c>
      <c r="N7" s="193" t="s">
        <v>306</v>
      </c>
      <c r="O7" s="194" t="s">
        <v>303</v>
      </c>
      <c r="P7" s="195" t="s">
        <v>304</v>
      </c>
      <c r="Q7" s="193" t="s">
        <v>306</v>
      </c>
      <c r="R7" s="194" t="s">
        <v>303</v>
      </c>
      <c r="S7" s="195"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48" t="s">
        <v>928</v>
      </c>
      <c r="C8" s="171">
        <v>2130</v>
      </c>
      <c r="D8" s="660"/>
      <c r="E8" s="148" t="s">
        <v>440</v>
      </c>
      <c r="F8" s="171">
        <v>310</v>
      </c>
      <c r="G8" s="660"/>
      <c r="H8" s="262" t="s">
        <v>971</v>
      </c>
      <c r="I8" s="171">
        <v>190</v>
      </c>
      <c r="J8" s="660"/>
      <c r="K8" s="148"/>
      <c r="L8" s="196"/>
      <c r="M8" s="197"/>
      <c r="N8" s="148"/>
      <c r="O8" s="196"/>
      <c r="P8" s="197"/>
      <c r="Q8" s="148"/>
      <c r="R8" s="196"/>
      <c r="S8" s="197"/>
      <c r="AA8" s="697" t="s">
        <v>1064</v>
      </c>
      <c r="AB8" s="698">
        <f>D8</f>
        <v>0</v>
      </c>
      <c r="AC8" s="697" t="s">
        <v>1209</v>
      </c>
      <c r="AD8" s="698">
        <f>G8</f>
        <v>0</v>
      </c>
      <c r="AE8" s="697" t="s">
        <v>1226</v>
      </c>
      <c r="AF8" s="698">
        <f>J8</f>
        <v>0</v>
      </c>
      <c r="AG8" s="696"/>
      <c r="AH8" s="698">
        <f>M8</f>
        <v>0</v>
      </c>
      <c r="AI8" s="696"/>
      <c r="AJ8" s="698">
        <f>P8</f>
        <v>0</v>
      </c>
      <c r="AK8" s="696"/>
      <c r="AL8" s="698">
        <f>S8</f>
        <v>0</v>
      </c>
    </row>
    <row r="9" spans="1:38" ht="13.5" customHeight="1">
      <c r="B9" s="151" t="s">
        <v>929</v>
      </c>
      <c r="C9" s="172">
        <v>2310</v>
      </c>
      <c r="D9" s="659"/>
      <c r="E9" s="151" t="s">
        <v>441</v>
      </c>
      <c r="F9" s="172">
        <v>260</v>
      </c>
      <c r="G9" s="659"/>
      <c r="H9" s="264" t="s">
        <v>1854</v>
      </c>
      <c r="I9" s="172">
        <v>170</v>
      </c>
      <c r="J9" s="659"/>
      <c r="K9" s="151"/>
      <c r="L9" s="198"/>
      <c r="M9" s="199"/>
      <c r="N9" s="151"/>
      <c r="O9" s="198"/>
      <c r="P9" s="199"/>
      <c r="Q9" s="151"/>
      <c r="R9" s="198"/>
      <c r="S9" s="199"/>
      <c r="AA9" s="697" t="s">
        <v>1066</v>
      </c>
      <c r="AB9" s="698">
        <f>D9</f>
        <v>0</v>
      </c>
      <c r="AC9" s="697" t="s">
        <v>1210</v>
      </c>
      <c r="AD9" s="698">
        <f>G9</f>
        <v>0</v>
      </c>
      <c r="AE9" s="697" t="s">
        <v>1227</v>
      </c>
      <c r="AF9" s="698">
        <f>J9</f>
        <v>0</v>
      </c>
      <c r="AG9" s="696"/>
      <c r="AH9" s="698">
        <f>M9</f>
        <v>0</v>
      </c>
      <c r="AI9" s="696"/>
      <c r="AJ9" s="698">
        <f t="shared" ref="AJ9:AJ44" si="0">P9</f>
        <v>0</v>
      </c>
      <c r="AK9" s="696"/>
      <c r="AL9" s="698">
        <f>S9</f>
        <v>0</v>
      </c>
    </row>
    <row r="10" spans="1:38" ht="13.5" customHeight="1">
      <c r="B10" s="151" t="s">
        <v>930</v>
      </c>
      <c r="C10" s="172">
        <v>1050</v>
      </c>
      <c r="D10" s="659"/>
      <c r="E10" s="151" t="s">
        <v>442</v>
      </c>
      <c r="F10" s="172">
        <v>170</v>
      </c>
      <c r="G10" s="659"/>
      <c r="H10" s="264" t="s">
        <v>1855</v>
      </c>
      <c r="I10" s="172">
        <v>100</v>
      </c>
      <c r="J10" s="659"/>
      <c r="K10" s="151"/>
      <c r="L10" s="198"/>
      <c r="M10" s="199"/>
      <c r="N10" s="151"/>
      <c r="O10" s="198"/>
      <c r="P10" s="199"/>
      <c r="Q10" s="151"/>
      <c r="R10" s="198"/>
      <c r="S10" s="199"/>
      <c r="AA10" s="697" t="s">
        <v>1068</v>
      </c>
      <c r="AB10" s="698">
        <f t="shared" ref="AB10:AB44" si="1">D10</f>
        <v>0</v>
      </c>
      <c r="AC10" s="697" t="s">
        <v>1211</v>
      </c>
      <c r="AD10" s="698">
        <f t="shared" ref="AD10:AD44" si="2">G10</f>
        <v>0</v>
      </c>
      <c r="AE10" s="697" t="s">
        <v>1228</v>
      </c>
      <c r="AF10" s="698">
        <f t="shared" ref="AF10:AF44" si="3">J10</f>
        <v>0</v>
      </c>
      <c r="AG10" s="696"/>
      <c r="AH10" s="698">
        <f t="shared" ref="AH10:AH44" si="4">M10</f>
        <v>0</v>
      </c>
      <c r="AI10" s="696"/>
      <c r="AJ10" s="698">
        <f t="shared" si="0"/>
        <v>0</v>
      </c>
      <c r="AK10" s="696"/>
      <c r="AL10" s="698">
        <f t="shared" ref="AL10:AL44" si="5">S10</f>
        <v>0</v>
      </c>
    </row>
    <row r="11" spans="1:38" ht="13.5" customHeight="1">
      <c r="B11" s="151" t="s">
        <v>931</v>
      </c>
      <c r="C11" s="172">
        <v>2310</v>
      </c>
      <c r="D11" s="659"/>
      <c r="E11" s="151" t="s">
        <v>443</v>
      </c>
      <c r="F11" s="172">
        <v>290</v>
      </c>
      <c r="G11" s="659"/>
      <c r="H11" s="264" t="s">
        <v>1911</v>
      </c>
      <c r="I11" s="172">
        <v>260</v>
      </c>
      <c r="J11" s="659"/>
      <c r="K11" s="151" t="s">
        <v>444</v>
      </c>
      <c r="L11" s="198">
        <v>800</v>
      </c>
      <c r="M11" s="664"/>
      <c r="N11" s="151"/>
      <c r="O11" s="198"/>
      <c r="P11" s="199"/>
      <c r="Q11" s="151"/>
      <c r="R11" s="198"/>
      <c r="S11" s="199"/>
      <c r="AA11" s="697" t="s">
        <v>1071</v>
      </c>
      <c r="AB11" s="698">
        <f t="shared" si="1"/>
        <v>0</v>
      </c>
      <c r="AC11" s="697" t="s">
        <v>1212</v>
      </c>
      <c r="AD11" s="698">
        <f t="shared" si="2"/>
        <v>0</v>
      </c>
      <c r="AE11" s="697" t="s">
        <v>1942</v>
      </c>
      <c r="AF11" s="698">
        <f t="shared" si="3"/>
        <v>0</v>
      </c>
      <c r="AG11" s="697" t="s">
        <v>1235</v>
      </c>
      <c r="AH11" s="698">
        <f t="shared" si="4"/>
        <v>0</v>
      </c>
      <c r="AI11" s="696"/>
      <c r="AJ11" s="698">
        <f t="shared" si="0"/>
        <v>0</v>
      </c>
      <c r="AK11" s="696"/>
      <c r="AL11" s="698">
        <f t="shared" si="5"/>
        <v>0</v>
      </c>
    </row>
    <row r="12" spans="1:38" ht="13.5" customHeight="1">
      <c r="B12" s="151" t="s">
        <v>932</v>
      </c>
      <c r="C12" s="172">
        <v>2390</v>
      </c>
      <c r="D12" s="659"/>
      <c r="E12" s="151" t="s">
        <v>445</v>
      </c>
      <c r="F12" s="172">
        <v>370</v>
      </c>
      <c r="G12" s="659"/>
      <c r="H12" s="264" t="s">
        <v>1912</v>
      </c>
      <c r="I12" s="172">
        <v>290</v>
      </c>
      <c r="J12" s="659"/>
      <c r="K12" s="151"/>
      <c r="L12" s="198"/>
      <c r="M12" s="664"/>
      <c r="N12" s="151"/>
      <c r="O12" s="198"/>
      <c r="P12" s="199"/>
      <c r="Q12" s="151"/>
      <c r="R12" s="198"/>
      <c r="S12" s="199"/>
      <c r="AA12" s="697" t="s">
        <v>1073</v>
      </c>
      <c r="AB12" s="698">
        <f t="shared" si="1"/>
        <v>0</v>
      </c>
      <c r="AC12" s="697" t="s">
        <v>1213</v>
      </c>
      <c r="AD12" s="698">
        <f t="shared" si="2"/>
        <v>0</v>
      </c>
      <c r="AE12" s="697" t="s">
        <v>1943</v>
      </c>
      <c r="AF12" s="698">
        <f t="shared" si="3"/>
        <v>0</v>
      </c>
      <c r="AG12" s="696"/>
      <c r="AH12" s="698">
        <f t="shared" si="4"/>
        <v>0</v>
      </c>
      <c r="AI12" s="696"/>
      <c r="AJ12" s="698">
        <f t="shared" si="0"/>
        <v>0</v>
      </c>
      <c r="AK12" s="696"/>
      <c r="AL12" s="698">
        <f t="shared" si="5"/>
        <v>0</v>
      </c>
    </row>
    <row r="13" spans="1:38" ht="13.5" customHeight="1">
      <c r="B13" s="151" t="s">
        <v>933</v>
      </c>
      <c r="C13" s="172">
        <v>3710</v>
      </c>
      <c r="D13" s="659"/>
      <c r="E13" s="151" t="s">
        <v>446</v>
      </c>
      <c r="F13" s="172">
        <v>450</v>
      </c>
      <c r="G13" s="659"/>
      <c r="H13" s="264" t="s">
        <v>1913</v>
      </c>
      <c r="I13" s="172">
        <v>320</v>
      </c>
      <c r="J13" s="659"/>
      <c r="K13" s="151" t="s">
        <v>447</v>
      </c>
      <c r="L13" s="198">
        <v>630</v>
      </c>
      <c r="M13" s="664"/>
      <c r="N13" s="151"/>
      <c r="O13" s="198"/>
      <c r="P13" s="199"/>
      <c r="Q13" s="151"/>
      <c r="R13" s="198"/>
      <c r="S13" s="199"/>
      <c r="AA13" s="697" t="s">
        <v>1076</v>
      </c>
      <c r="AB13" s="698">
        <f t="shared" si="1"/>
        <v>0</v>
      </c>
      <c r="AC13" s="697" t="s">
        <v>1214</v>
      </c>
      <c r="AD13" s="698">
        <f t="shared" si="2"/>
        <v>0</v>
      </c>
      <c r="AE13" s="697" t="s">
        <v>1944</v>
      </c>
      <c r="AF13" s="698">
        <f t="shared" si="3"/>
        <v>0</v>
      </c>
      <c r="AG13" s="697" t="s">
        <v>1236</v>
      </c>
      <c r="AH13" s="698">
        <f t="shared" si="4"/>
        <v>0</v>
      </c>
      <c r="AI13" s="696"/>
      <c r="AJ13" s="698">
        <f t="shared" si="0"/>
        <v>0</v>
      </c>
      <c r="AK13" s="696"/>
      <c r="AL13" s="698">
        <f t="shared" si="5"/>
        <v>0</v>
      </c>
    </row>
    <row r="14" spans="1:38" ht="13.5" customHeight="1">
      <c r="B14" s="151" t="s">
        <v>934</v>
      </c>
      <c r="C14" s="172">
        <v>4630</v>
      </c>
      <c r="D14" s="659"/>
      <c r="E14" s="151" t="s">
        <v>448</v>
      </c>
      <c r="F14" s="172">
        <v>620</v>
      </c>
      <c r="G14" s="659"/>
      <c r="H14" s="264" t="s">
        <v>1917</v>
      </c>
      <c r="I14" s="172">
        <v>400</v>
      </c>
      <c r="J14" s="659"/>
      <c r="K14" s="151"/>
      <c r="L14" s="198"/>
      <c r="M14" s="664"/>
      <c r="N14" s="151"/>
      <c r="O14" s="198"/>
      <c r="P14" s="199"/>
      <c r="Q14" s="151"/>
      <c r="R14" s="198"/>
      <c r="S14" s="199"/>
      <c r="AA14" s="697" t="s">
        <v>1079</v>
      </c>
      <c r="AB14" s="698">
        <f t="shared" si="1"/>
        <v>0</v>
      </c>
      <c r="AC14" s="697" t="s">
        <v>1215</v>
      </c>
      <c r="AD14" s="698">
        <f t="shared" si="2"/>
        <v>0</v>
      </c>
      <c r="AE14" s="697" t="s">
        <v>1229</v>
      </c>
      <c r="AF14" s="698">
        <f t="shared" si="3"/>
        <v>0</v>
      </c>
      <c r="AG14" s="696"/>
      <c r="AH14" s="698">
        <f t="shared" si="4"/>
        <v>0</v>
      </c>
      <c r="AI14" s="696"/>
      <c r="AJ14" s="698">
        <f t="shared" si="0"/>
        <v>0</v>
      </c>
      <c r="AK14" s="696"/>
      <c r="AL14" s="698">
        <f t="shared" si="5"/>
        <v>0</v>
      </c>
    </row>
    <row r="15" spans="1:38" ht="13.5" customHeight="1">
      <c r="B15" s="151" t="s">
        <v>935</v>
      </c>
      <c r="C15" s="172">
        <v>2840</v>
      </c>
      <c r="D15" s="659"/>
      <c r="E15" s="151" t="s">
        <v>449</v>
      </c>
      <c r="F15" s="172">
        <v>460</v>
      </c>
      <c r="G15" s="659"/>
      <c r="H15" s="264" t="s">
        <v>1916</v>
      </c>
      <c r="I15" s="172">
        <v>180</v>
      </c>
      <c r="J15" s="659"/>
      <c r="K15" s="151"/>
      <c r="L15" s="198"/>
      <c r="M15" s="664"/>
      <c r="N15" s="151"/>
      <c r="O15" s="198"/>
      <c r="P15" s="199"/>
      <c r="Q15" s="151"/>
      <c r="R15" s="198"/>
      <c r="S15" s="199"/>
      <c r="AA15" s="697" t="s">
        <v>1082</v>
      </c>
      <c r="AB15" s="698">
        <f t="shared" si="1"/>
        <v>0</v>
      </c>
      <c r="AC15" s="697" t="s">
        <v>1216</v>
      </c>
      <c r="AD15" s="698">
        <f t="shared" si="2"/>
        <v>0</v>
      </c>
      <c r="AE15" s="697" t="s">
        <v>1230</v>
      </c>
      <c r="AF15" s="698">
        <f t="shared" si="3"/>
        <v>0</v>
      </c>
      <c r="AG15" s="696"/>
      <c r="AH15" s="698">
        <f t="shared" si="4"/>
        <v>0</v>
      </c>
      <c r="AI15" s="696"/>
      <c r="AJ15" s="698">
        <f t="shared" si="0"/>
        <v>0</v>
      </c>
      <c r="AK15" s="696"/>
      <c r="AL15" s="698">
        <f t="shared" si="5"/>
        <v>0</v>
      </c>
    </row>
    <row r="16" spans="1:38" ht="13.5" customHeight="1">
      <c r="B16" s="264" t="s">
        <v>1918</v>
      </c>
      <c r="C16" s="172">
        <v>3360</v>
      </c>
      <c r="D16" s="659"/>
      <c r="E16" s="151" t="s">
        <v>450</v>
      </c>
      <c r="F16" s="172">
        <v>500</v>
      </c>
      <c r="G16" s="659"/>
      <c r="H16" s="264"/>
      <c r="I16" s="172"/>
      <c r="J16" s="659"/>
      <c r="K16" s="151"/>
      <c r="L16" s="198"/>
      <c r="M16" s="664"/>
      <c r="N16" s="151"/>
      <c r="O16" s="198"/>
      <c r="P16" s="199"/>
      <c r="Q16" s="151"/>
      <c r="R16" s="198"/>
      <c r="S16" s="199"/>
      <c r="AA16" s="697" t="s">
        <v>1085</v>
      </c>
      <c r="AB16" s="698">
        <f t="shared" si="1"/>
        <v>0</v>
      </c>
      <c r="AC16" s="697" t="s">
        <v>1217</v>
      </c>
      <c r="AD16" s="698">
        <f t="shared" si="2"/>
        <v>0</v>
      </c>
      <c r="AE16" s="696"/>
      <c r="AF16" s="698">
        <f t="shared" si="3"/>
        <v>0</v>
      </c>
      <c r="AG16" s="696"/>
      <c r="AH16" s="698">
        <f t="shared" si="4"/>
        <v>0</v>
      </c>
      <c r="AI16" s="696"/>
      <c r="AJ16" s="698">
        <f t="shared" si="0"/>
        <v>0</v>
      </c>
      <c r="AK16" s="696"/>
      <c r="AL16" s="698">
        <f t="shared" si="5"/>
        <v>0</v>
      </c>
    </row>
    <row r="17" spans="2:38" ht="13.5" customHeight="1">
      <c r="B17" s="151" t="s">
        <v>1836</v>
      </c>
      <c r="C17" s="172">
        <v>2890</v>
      </c>
      <c r="D17" s="659"/>
      <c r="E17" s="151" t="s">
        <v>451</v>
      </c>
      <c r="F17" s="172">
        <v>560</v>
      </c>
      <c r="G17" s="659"/>
      <c r="H17" s="264"/>
      <c r="I17" s="172"/>
      <c r="J17" s="659"/>
      <c r="K17" s="151"/>
      <c r="L17" s="198"/>
      <c r="M17" s="664"/>
      <c r="N17" s="151"/>
      <c r="O17" s="198"/>
      <c r="P17" s="199"/>
      <c r="Q17" s="151"/>
      <c r="R17" s="198"/>
      <c r="S17" s="199"/>
      <c r="AA17" s="697" t="s">
        <v>1088</v>
      </c>
      <c r="AB17" s="698">
        <f t="shared" si="1"/>
        <v>0</v>
      </c>
      <c r="AC17" s="697" t="s">
        <v>1218</v>
      </c>
      <c r="AD17" s="698">
        <f t="shared" si="2"/>
        <v>0</v>
      </c>
      <c r="AE17" s="696"/>
      <c r="AF17" s="698">
        <f t="shared" si="3"/>
        <v>0</v>
      </c>
      <c r="AG17" s="696"/>
      <c r="AH17" s="698">
        <f t="shared" si="4"/>
        <v>0</v>
      </c>
      <c r="AI17" s="696"/>
      <c r="AJ17" s="698">
        <f t="shared" si="0"/>
        <v>0</v>
      </c>
      <c r="AK17" s="696"/>
      <c r="AL17" s="698">
        <f t="shared" si="5"/>
        <v>0</v>
      </c>
    </row>
    <row r="18" spans="2:38" ht="13.5" customHeight="1">
      <c r="B18" s="151" t="s">
        <v>1832</v>
      </c>
      <c r="C18" s="172">
        <v>610</v>
      </c>
      <c r="D18" s="659"/>
      <c r="E18" s="151" t="s">
        <v>452</v>
      </c>
      <c r="F18" s="172"/>
      <c r="G18" s="659"/>
      <c r="H18" s="264"/>
      <c r="I18" s="172"/>
      <c r="J18" s="659"/>
      <c r="K18" s="151"/>
      <c r="L18" s="198"/>
      <c r="M18" s="664"/>
      <c r="N18" s="151"/>
      <c r="O18" s="198"/>
      <c r="P18" s="199"/>
      <c r="Q18" s="151"/>
      <c r="R18" s="198"/>
      <c r="S18" s="199"/>
      <c r="AA18" s="697" t="s">
        <v>1089</v>
      </c>
      <c r="AB18" s="698">
        <f t="shared" si="1"/>
        <v>0</v>
      </c>
      <c r="AC18" s="696"/>
      <c r="AD18" s="698">
        <f t="shared" si="2"/>
        <v>0</v>
      </c>
      <c r="AE18" s="696"/>
      <c r="AF18" s="698">
        <f t="shared" si="3"/>
        <v>0</v>
      </c>
      <c r="AG18" s="696"/>
      <c r="AH18" s="698">
        <f t="shared" si="4"/>
        <v>0</v>
      </c>
      <c r="AI18" s="696"/>
      <c r="AJ18" s="698">
        <f t="shared" si="0"/>
        <v>0</v>
      </c>
      <c r="AK18" s="696"/>
      <c r="AL18" s="698">
        <f t="shared" si="5"/>
        <v>0</v>
      </c>
    </row>
    <row r="19" spans="2:38" ht="13.5" customHeight="1">
      <c r="B19" s="151" t="s">
        <v>1833</v>
      </c>
      <c r="C19" s="172">
        <v>3790</v>
      </c>
      <c r="D19" s="659"/>
      <c r="E19" s="151" t="s">
        <v>453</v>
      </c>
      <c r="F19" s="172">
        <v>760</v>
      </c>
      <c r="G19" s="659"/>
      <c r="H19" s="266" t="s">
        <v>1915</v>
      </c>
      <c r="I19" s="172">
        <v>300</v>
      </c>
      <c r="J19" s="659"/>
      <c r="K19" s="151" t="s">
        <v>454</v>
      </c>
      <c r="L19" s="198">
        <v>1000</v>
      </c>
      <c r="M19" s="664"/>
      <c r="N19" s="151"/>
      <c r="O19" s="198"/>
      <c r="P19" s="199"/>
      <c r="Q19" s="151"/>
      <c r="R19" s="198"/>
      <c r="S19" s="199"/>
      <c r="AA19" s="697" t="s">
        <v>1090</v>
      </c>
      <c r="AB19" s="698">
        <f t="shared" si="1"/>
        <v>0</v>
      </c>
      <c r="AC19" s="697" t="s">
        <v>1219</v>
      </c>
      <c r="AD19" s="698">
        <f t="shared" si="2"/>
        <v>0</v>
      </c>
      <c r="AE19" s="697" t="s">
        <v>1945</v>
      </c>
      <c r="AF19" s="698">
        <f t="shared" si="3"/>
        <v>0</v>
      </c>
      <c r="AG19" s="697" t="s">
        <v>1237</v>
      </c>
      <c r="AH19" s="698">
        <f t="shared" si="4"/>
        <v>0</v>
      </c>
      <c r="AI19" s="696"/>
      <c r="AJ19" s="698">
        <f t="shared" si="0"/>
        <v>0</v>
      </c>
      <c r="AK19" s="696"/>
      <c r="AL19" s="698">
        <f t="shared" si="5"/>
        <v>0</v>
      </c>
    </row>
    <row r="20" spans="2:38" ht="13.5" customHeight="1">
      <c r="B20" s="154" t="s">
        <v>1834</v>
      </c>
      <c r="C20" s="173">
        <v>4040</v>
      </c>
      <c r="D20" s="659"/>
      <c r="E20" s="154" t="s">
        <v>455</v>
      </c>
      <c r="F20" s="173">
        <v>2160</v>
      </c>
      <c r="G20" s="662"/>
      <c r="H20" s="266" t="s">
        <v>1914</v>
      </c>
      <c r="I20" s="173">
        <v>390</v>
      </c>
      <c r="J20" s="662"/>
      <c r="K20" s="154" t="s">
        <v>456</v>
      </c>
      <c r="L20" s="200">
        <v>680</v>
      </c>
      <c r="M20" s="665"/>
      <c r="N20" s="151"/>
      <c r="O20" s="198"/>
      <c r="P20" s="199"/>
      <c r="Q20" s="151"/>
      <c r="R20" s="198"/>
      <c r="S20" s="199"/>
      <c r="AA20" s="697" t="s">
        <v>1091</v>
      </c>
      <c r="AB20" s="698">
        <f t="shared" si="1"/>
        <v>0</v>
      </c>
      <c r="AC20" s="697" t="s">
        <v>1220</v>
      </c>
      <c r="AD20" s="698">
        <f t="shared" si="2"/>
        <v>0</v>
      </c>
      <c r="AE20" s="697" t="s">
        <v>1946</v>
      </c>
      <c r="AF20" s="698">
        <f t="shared" si="3"/>
        <v>0</v>
      </c>
      <c r="AG20" s="697" t="s">
        <v>1238</v>
      </c>
      <c r="AH20" s="698">
        <f t="shared" si="4"/>
        <v>0</v>
      </c>
      <c r="AI20" s="696"/>
      <c r="AJ20" s="698">
        <f t="shared" si="0"/>
        <v>0</v>
      </c>
      <c r="AK20" s="696"/>
      <c r="AL20" s="698">
        <f t="shared" si="5"/>
        <v>0</v>
      </c>
    </row>
    <row r="21" spans="2:38" ht="13.5" customHeight="1">
      <c r="B21" s="154" t="s">
        <v>1835</v>
      </c>
      <c r="C21" s="173">
        <v>1920</v>
      </c>
      <c r="D21" s="662"/>
      <c r="E21" s="154" t="s">
        <v>457</v>
      </c>
      <c r="F21" s="173">
        <v>460</v>
      </c>
      <c r="G21" s="662"/>
      <c r="H21" s="269" t="s">
        <v>1856</v>
      </c>
      <c r="I21" s="173">
        <v>100</v>
      </c>
      <c r="J21" s="662"/>
      <c r="K21" s="154"/>
      <c r="L21" s="200"/>
      <c r="M21" s="201"/>
      <c r="N21" s="154"/>
      <c r="O21" s="200"/>
      <c r="P21" s="201"/>
      <c r="Q21" s="154"/>
      <c r="R21" s="200"/>
      <c r="S21" s="201"/>
      <c r="AA21" s="697" t="s">
        <v>1092</v>
      </c>
      <c r="AB21" s="698">
        <f t="shared" si="1"/>
        <v>0</v>
      </c>
      <c r="AC21" s="697" t="s">
        <v>1221</v>
      </c>
      <c r="AD21" s="698">
        <f t="shared" si="2"/>
        <v>0</v>
      </c>
      <c r="AE21" s="697" t="s">
        <v>1231</v>
      </c>
      <c r="AF21" s="698">
        <f t="shared" si="3"/>
        <v>0</v>
      </c>
      <c r="AG21" s="696"/>
      <c r="AH21" s="698">
        <f t="shared" si="4"/>
        <v>0</v>
      </c>
      <c r="AI21" s="696"/>
      <c r="AJ21" s="698">
        <f t="shared" si="0"/>
        <v>0</v>
      </c>
      <c r="AK21" s="696"/>
      <c r="AL21" s="698">
        <f t="shared" si="5"/>
        <v>0</v>
      </c>
    </row>
    <row r="22" spans="2:38" ht="13.5" customHeight="1">
      <c r="B22" s="158"/>
      <c r="C22" s="530"/>
      <c r="D22" s="489"/>
      <c r="E22" s="158"/>
      <c r="F22" s="530"/>
      <c r="G22" s="489"/>
      <c r="H22" s="799"/>
      <c r="I22" s="530"/>
      <c r="J22" s="489"/>
      <c r="K22" s="158"/>
      <c r="L22" s="202"/>
      <c r="M22" s="203"/>
      <c r="N22" s="158"/>
      <c r="O22" s="202"/>
      <c r="P22" s="203"/>
      <c r="Q22" s="158"/>
      <c r="R22" s="202"/>
      <c r="S22" s="577"/>
      <c r="AA22" s="696"/>
      <c r="AB22" s="698">
        <f t="shared" si="1"/>
        <v>0</v>
      </c>
      <c r="AC22" s="696"/>
      <c r="AD22" s="698">
        <f t="shared" si="2"/>
        <v>0</v>
      </c>
      <c r="AE22" s="696"/>
      <c r="AF22" s="698">
        <f t="shared" si="3"/>
        <v>0</v>
      </c>
      <c r="AG22" s="696"/>
      <c r="AH22" s="698">
        <f t="shared" si="4"/>
        <v>0</v>
      </c>
      <c r="AI22" s="696"/>
      <c r="AJ22" s="698">
        <f t="shared" si="0"/>
        <v>0</v>
      </c>
      <c r="AK22" s="696"/>
      <c r="AL22" s="698">
        <f t="shared" si="5"/>
        <v>0</v>
      </c>
    </row>
    <row r="23" spans="2:38" ht="13.5" customHeight="1">
      <c r="B23" s="578" t="s">
        <v>436</v>
      </c>
      <c r="C23" s="497">
        <f>SUM(C8:C22)</f>
        <v>37980</v>
      </c>
      <c r="D23" s="497">
        <f>SUM(D8:D22)</f>
        <v>0</v>
      </c>
      <c r="E23" s="578" t="s">
        <v>417</v>
      </c>
      <c r="F23" s="497">
        <f>SUM(F8:F22)</f>
        <v>7370</v>
      </c>
      <c r="G23" s="497">
        <f>SUM(G8:G22)</f>
        <v>0</v>
      </c>
      <c r="H23" s="578" t="s">
        <v>437</v>
      </c>
      <c r="I23" s="497">
        <f>SUM(I8:I22)</f>
        <v>2700</v>
      </c>
      <c r="J23" s="497">
        <f>SUM(J8:J22)</f>
        <v>0</v>
      </c>
      <c r="K23" s="578" t="s">
        <v>438</v>
      </c>
      <c r="L23" s="497">
        <f>SUM(L8:L22)</f>
        <v>3110</v>
      </c>
      <c r="M23" s="497">
        <f>SUM(M8:M22)</f>
        <v>0</v>
      </c>
      <c r="N23" s="579" t="s">
        <v>420</v>
      </c>
      <c r="O23" s="497">
        <f>SUM(O8:O22)</f>
        <v>0</v>
      </c>
      <c r="P23" s="497">
        <f>SUM(P8:P22)</f>
        <v>0</v>
      </c>
      <c r="Q23" s="579" t="s">
        <v>421</v>
      </c>
      <c r="R23" s="497">
        <f>SUM(R8:R22)</f>
        <v>0</v>
      </c>
      <c r="S23" s="580">
        <f>SUM(S8:S22)</f>
        <v>0</v>
      </c>
      <c r="AA23" s="696"/>
      <c r="AB23" s="698">
        <f t="shared" si="1"/>
        <v>0</v>
      </c>
      <c r="AC23" s="696"/>
      <c r="AD23" s="698">
        <f t="shared" si="2"/>
        <v>0</v>
      </c>
      <c r="AE23" s="696"/>
      <c r="AF23" s="698">
        <f t="shared" si="3"/>
        <v>0</v>
      </c>
      <c r="AG23" s="696"/>
      <c r="AH23" s="698">
        <f t="shared" si="4"/>
        <v>0</v>
      </c>
      <c r="AI23" s="696"/>
      <c r="AJ23" s="698">
        <f t="shared" si="0"/>
        <v>0</v>
      </c>
      <c r="AK23" s="696"/>
      <c r="AL23" s="698">
        <f t="shared" si="5"/>
        <v>0</v>
      </c>
    </row>
    <row r="24" spans="2:38" ht="13.5" customHeight="1">
      <c r="B24" s="174"/>
      <c r="C24" s="531"/>
      <c r="D24" s="531"/>
      <c r="E24" s="531"/>
      <c r="F24" s="531"/>
      <c r="G24" s="531"/>
      <c r="H24" s="532"/>
      <c r="I24" s="531"/>
      <c r="J24" s="531"/>
      <c r="K24" s="204"/>
      <c r="L24" s="205"/>
      <c r="M24" s="205"/>
      <c r="N24" s="174"/>
      <c r="O24" s="205"/>
      <c r="P24" s="205"/>
      <c r="Q24" s="147" t="s">
        <v>422</v>
      </c>
      <c r="R24" s="206">
        <f>SUM(C23,F23,I23,L23,O23,R23)</f>
        <v>51160</v>
      </c>
      <c r="S24" s="207">
        <f>SUM(D23,G23,J23,M23,P23,S23)</f>
        <v>0</v>
      </c>
      <c r="AA24" s="696"/>
      <c r="AB24" s="698">
        <f t="shared" si="1"/>
        <v>0</v>
      </c>
      <c r="AC24" s="696"/>
      <c r="AD24" s="698">
        <f t="shared" si="2"/>
        <v>0</v>
      </c>
      <c r="AE24" s="696"/>
      <c r="AF24" s="698">
        <f t="shared" si="3"/>
        <v>0</v>
      </c>
      <c r="AG24" s="696"/>
      <c r="AH24" s="698">
        <f t="shared" si="4"/>
        <v>0</v>
      </c>
      <c r="AI24" s="696"/>
      <c r="AJ24" s="698">
        <f t="shared" si="0"/>
        <v>0</v>
      </c>
      <c r="AK24" s="696"/>
      <c r="AL24" s="698">
        <f t="shared" si="5"/>
        <v>0</v>
      </c>
    </row>
    <row r="25" spans="2:38" ht="13.5" customHeight="1">
      <c r="B25" s="163"/>
      <c r="C25" s="208"/>
      <c r="D25" s="208"/>
      <c r="E25" s="506"/>
      <c r="F25" s="208"/>
      <c r="G25" s="208"/>
      <c r="H25" s="506"/>
      <c r="I25" s="208"/>
      <c r="J25" s="208"/>
      <c r="K25" s="506"/>
      <c r="L25" s="208"/>
      <c r="M25" s="208"/>
      <c r="N25" s="506"/>
      <c r="O25" s="208"/>
      <c r="P25" s="208"/>
      <c r="Q25" s="506"/>
      <c r="R25" s="208"/>
      <c r="S25" s="208"/>
      <c r="AA25" s="696"/>
      <c r="AB25" s="698">
        <f t="shared" si="1"/>
        <v>0</v>
      </c>
      <c r="AC25" s="696"/>
      <c r="AD25" s="698">
        <f t="shared" si="2"/>
        <v>0</v>
      </c>
      <c r="AE25" s="696"/>
      <c r="AF25" s="698">
        <f t="shared" si="3"/>
        <v>0</v>
      </c>
      <c r="AG25" s="696"/>
      <c r="AH25" s="698">
        <f t="shared" si="4"/>
        <v>0</v>
      </c>
      <c r="AI25" s="696"/>
      <c r="AJ25" s="698">
        <f t="shared" si="0"/>
        <v>0</v>
      </c>
      <c r="AK25" s="696"/>
      <c r="AL25" s="698">
        <f t="shared" si="5"/>
        <v>0</v>
      </c>
    </row>
    <row r="26" spans="2:38" ht="13.5" customHeight="1">
      <c r="B26" s="144" t="s">
        <v>916</v>
      </c>
      <c r="C26" s="494"/>
      <c r="D26" s="494"/>
      <c r="E26" s="506"/>
      <c r="F26" s="494"/>
      <c r="G26" s="494"/>
      <c r="H26" s="506"/>
      <c r="I26" s="494"/>
      <c r="J26" s="494"/>
      <c r="K26" s="494"/>
      <c r="L26" s="494"/>
      <c r="M26" s="494"/>
      <c r="N26" s="506"/>
      <c r="O26" s="494"/>
      <c r="P26" s="169"/>
      <c r="Q26" s="506"/>
      <c r="R26" s="494"/>
      <c r="S26" s="170" t="s">
        <v>295</v>
      </c>
      <c r="AA26" s="696"/>
      <c r="AB26" s="698">
        <f t="shared" si="1"/>
        <v>0</v>
      </c>
      <c r="AC26" s="696"/>
      <c r="AD26" s="698">
        <f t="shared" si="2"/>
        <v>0</v>
      </c>
      <c r="AE26" s="696"/>
      <c r="AF26" s="698">
        <f t="shared" si="3"/>
        <v>0</v>
      </c>
      <c r="AG26" s="696"/>
      <c r="AH26" s="698">
        <f t="shared" si="4"/>
        <v>0</v>
      </c>
      <c r="AI26" s="696"/>
      <c r="AJ26" s="698">
        <f t="shared" si="0"/>
        <v>0</v>
      </c>
      <c r="AK26" s="696"/>
      <c r="AL26" s="698" t="str">
        <f t="shared" si="5"/>
        <v>&lt;広島折込ステーション&gt;</v>
      </c>
    </row>
    <row r="27" spans="2:38" ht="13.5" customHeight="1">
      <c r="B27" s="189" t="s">
        <v>741</v>
      </c>
      <c r="C27" s="190"/>
      <c r="D27" s="191"/>
      <c r="E27" s="192" t="s">
        <v>897</v>
      </c>
      <c r="F27" s="190"/>
      <c r="G27" s="191"/>
      <c r="H27" s="642" t="s">
        <v>742</v>
      </c>
      <c r="I27" s="190"/>
      <c r="J27" s="191"/>
      <c r="K27" s="192" t="s">
        <v>743</v>
      </c>
      <c r="L27" s="190"/>
      <c r="M27" s="191"/>
      <c r="N27" s="192" t="s">
        <v>744</v>
      </c>
      <c r="O27" s="190"/>
      <c r="P27" s="191"/>
      <c r="Q27" s="192" t="s">
        <v>746</v>
      </c>
      <c r="R27" s="190"/>
      <c r="S27" s="191"/>
      <c r="AA27" s="696"/>
      <c r="AB27" s="698">
        <f t="shared" si="1"/>
        <v>0</v>
      </c>
      <c r="AC27" s="696"/>
      <c r="AD27" s="698">
        <f t="shared" si="2"/>
        <v>0</v>
      </c>
      <c r="AE27" s="696"/>
      <c r="AF27" s="698">
        <f t="shared" si="3"/>
        <v>0</v>
      </c>
      <c r="AG27" s="696"/>
      <c r="AH27" s="698">
        <f t="shared" si="4"/>
        <v>0</v>
      </c>
      <c r="AI27" s="696"/>
      <c r="AJ27" s="698">
        <f t="shared" si="0"/>
        <v>0</v>
      </c>
      <c r="AK27" s="696"/>
      <c r="AL27" s="698">
        <f t="shared" si="5"/>
        <v>0</v>
      </c>
    </row>
    <row r="28" spans="2:38" ht="13.5" customHeight="1">
      <c r="B28" s="193" t="s">
        <v>302</v>
      </c>
      <c r="C28" s="194" t="s">
        <v>303</v>
      </c>
      <c r="D28" s="195" t="s">
        <v>304</v>
      </c>
      <c r="E28" s="193" t="s">
        <v>306</v>
      </c>
      <c r="F28" s="194" t="s">
        <v>303</v>
      </c>
      <c r="G28" s="195"/>
      <c r="H28" s="643" t="s">
        <v>305</v>
      </c>
      <c r="I28" s="194" t="s">
        <v>303</v>
      </c>
      <c r="J28" s="195" t="s">
        <v>304</v>
      </c>
      <c r="K28" s="193" t="s">
        <v>305</v>
      </c>
      <c r="L28" s="194" t="s">
        <v>303</v>
      </c>
      <c r="M28" s="195" t="s">
        <v>304</v>
      </c>
      <c r="N28" s="193" t="s">
        <v>306</v>
      </c>
      <c r="O28" s="194" t="s">
        <v>303</v>
      </c>
      <c r="P28" s="195" t="s">
        <v>304</v>
      </c>
      <c r="Q28" s="193" t="s">
        <v>306</v>
      </c>
      <c r="R28" s="194" t="s">
        <v>303</v>
      </c>
      <c r="S28" s="195" t="s">
        <v>304</v>
      </c>
      <c r="AA28" s="696"/>
      <c r="AB28" s="698" t="str">
        <f t="shared" si="1"/>
        <v>折込数</v>
      </c>
      <c r="AC28" s="696"/>
      <c r="AD28" s="698">
        <f t="shared" si="2"/>
        <v>0</v>
      </c>
      <c r="AE28" s="696"/>
      <c r="AF28" s="698" t="str">
        <f t="shared" si="3"/>
        <v>折込数</v>
      </c>
      <c r="AG28" s="696"/>
      <c r="AH28" s="698" t="str">
        <f t="shared" si="4"/>
        <v>折込数</v>
      </c>
      <c r="AI28" s="696"/>
      <c r="AJ28" s="698" t="str">
        <f t="shared" si="0"/>
        <v>折込数</v>
      </c>
      <c r="AK28" s="696"/>
      <c r="AL28" s="698" t="str">
        <f t="shared" si="5"/>
        <v>折込数</v>
      </c>
    </row>
    <row r="29" spans="2:38" ht="13.5" customHeight="1">
      <c r="B29" s="175" t="s">
        <v>917</v>
      </c>
      <c r="C29" s="196">
        <v>3100</v>
      </c>
      <c r="D29" s="666"/>
      <c r="E29" s="175" t="s">
        <v>458</v>
      </c>
      <c r="F29" s="196">
        <v>520</v>
      </c>
      <c r="G29" s="666"/>
      <c r="H29" s="639" t="s">
        <v>1857</v>
      </c>
      <c r="I29" s="171">
        <v>320</v>
      </c>
      <c r="J29" s="663"/>
      <c r="K29" s="175" t="s">
        <v>459</v>
      </c>
      <c r="L29" s="196">
        <v>530</v>
      </c>
      <c r="M29" s="209"/>
      <c r="N29" s="176"/>
      <c r="O29" s="196"/>
      <c r="P29" s="209"/>
      <c r="Q29" s="175"/>
      <c r="R29" s="196"/>
      <c r="S29" s="209"/>
      <c r="AA29" s="697" t="s">
        <v>1037</v>
      </c>
      <c r="AB29" s="698">
        <f t="shared" si="1"/>
        <v>0</v>
      </c>
      <c r="AC29" s="697" t="s">
        <v>1222</v>
      </c>
      <c r="AD29" s="698">
        <f t="shared" si="2"/>
        <v>0</v>
      </c>
      <c r="AE29" s="697" t="s">
        <v>1232</v>
      </c>
      <c r="AF29" s="698">
        <f t="shared" si="3"/>
        <v>0</v>
      </c>
      <c r="AG29" s="697" t="s">
        <v>1239</v>
      </c>
      <c r="AH29" s="698">
        <f t="shared" si="4"/>
        <v>0</v>
      </c>
      <c r="AI29" s="696"/>
      <c r="AJ29" s="698">
        <f t="shared" si="0"/>
        <v>0</v>
      </c>
      <c r="AK29" s="696"/>
      <c r="AL29" s="698">
        <f t="shared" si="5"/>
        <v>0</v>
      </c>
    </row>
    <row r="30" spans="2:38" ht="13.5" customHeight="1">
      <c r="B30" s="151" t="s">
        <v>918</v>
      </c>
      <c r="C30" s="198">
        <v>4480</v>
      </c>
      <c r="D30" s="664"/>
      <c r="E30" s="151" t="s">
        <v>460</v>
      </c>
      <c r="F30" s="198">
        <v>460</v>
      </c>
      <c r="G30" s="664"/>
      <c r="H30" s="569" t="s">
        <v>1858</v>
      </c>
      <c r="I30" s="172">
        <v>350</v>
      </c>
      <c r="J30" s="659"/>
      <c r="K30" s="151" t="s">
        <v>461</v>
      </c>
      <c r="L30" s="198">
        <v>1080</v>
      </c>
      <c r="M30" s="199"/>
      <c r="N30" s="569"/>
      <c r="O30" s="198"/>
      <c r="P30" s="199"/>
      <c r="Q30" s="151"/>
      <c r="R30" s="198"/>
      <c r="S30" s="199"/>
      <c r="AA30" s="697" t="s">
        <v>1041</v>
      </c>
      <c r="AB30" s="698">
        <f t="shared" si="1"/>
        <v>0</v>
      </c>
      <c r="AC30" s="697" t="s">
        <v>1223</v>
      </c>
      <c r="AD30" s="698">
        <f t="shared" si="2"/>
        <v>0</v>
      </c>
      <c r="AE30" s="697" t="s">
        <v>1233</v>
      </c>
      <c r="AF30" s="698">
        <f t="shared" si="3"/>
        <v>0</v>
      </c>
      <c r="AG30" s="697" t="s">
        <v>1240</v>
      </c>
      <c r="AH30" s="698">
        <f t="shared" si="4"/>
        <v>0</v>
      </c>
      <c r="AI30" s="696"/>
      <c r="AJ30" s="698">
        <f t="shared" si="0"/>
        <v>0</v>
      </c>
      <c r="AK30" s="696"/>
      <c r="AL30" s="698">
        <f t="shared" si="5"/>
        <v>0</v>
      </c>
    </row>
    <row r="31" spans="2:38" ht="13.5" customHeight="1">
      <c r="B31" s="151" t="s">
        <v>919</v>
      </c>
      <c r="C31" s="198">
        <v>2630</v>
      </c>
      <c r="D31" s="664"/>
      <c r="E31" s="151" t="s">
        <v>462</v>
      </c>
      <c r="F31" s="198">
        <v>300</v>
      </c>
      <c r="G31" s="664"/>
      <c r="H31" s="569" t="s">
        <v>462</v>
      </c>
      <c r="I31" s="172">
        <v>270</v>
      </c>
      <c r="J31" s="659"/>
      <c r="K31" s="151"/>
      <c r="L31" s="198"/>
      <c r="M31" s="199"/>
      <c r="N31" s="569"/>
      <c r="O31" s="198"/>
      <c r="P31" s="199"/>
      <c r="Q31" s="151"/>
      <c r="R31" s="198"/>
      <c r="S31" s="199"/>
      <c r="AA31" s="697" t="s">
        <v>1045</v>
      </c>
      <c r="AB31" s="698">
        <f t="shared" si="1"/>
        <v>0</v>
      </c>
      <c r="AC31" s="696"/>
      <c r="AD31" s="698">
        <f t="shared" si="2"/>
        <v>0</v>
      </c>
      <c r="AE31" s="697" t="s">
        <v>1234</v>
      </c>
      <c r="AF31" s="698">
        <f t="shared" si="3"/>
        <v>0</v>
      </c>
      <c r="AG31" s="696"/>
      <c r="AH31" s="698">
        <f t="shared" si="4"/>
        <v>0</v>
      </c>
      <c r="AI31" s="696"/>
      <c r="AJ31" s="698">
        <f t="shared" si="0"/>
        <v>0</v>
      </c>
      <c r="AK31" s="696"/>
      <c r="AL31" s="698">
        <f t="shared" si="5"/>
        <v>0</v>
      </c>
    </row>
    <row r="32" spans="2:38" ht="13.5" customHeight="1">
      <c r="B32" s="151" t="s">
        <v>463</v>
      </c>
      <c r="C32" s="198">
        <v>880</v>
      </c>
      <c r="D32" s="664"/>
      <c r="E32" s="151" t="s">
        <v>464</v>
      </c>
      <c r="F32" s="198"/>
      <c r="G32" s="664"/>
      <c r="H32" s="569"/>
      <c r="I32" s="172"/>
      <c r="J32" s="153"/>
      <c r="K32" s="151"/>
      <c r="L32" s="198"/>
      <c r="M32" s="199"/>
      <c r="N32" s="569"/>
      <c r="O32" s="198"/>
      <c r="P32" s="199"/>
      <c r="Q32" s="151"/>
      <c r="R32" s="198"/>
      <c r="S32" s="199"/>
      <c r="AA32" s="697" t="s">
        <v>1049</v>
      </c>
      <c r="AB32" s="698">
        <f t="shared" si="1"/>
        <v>0</v>
      </c>
      <c r="AC32" s="696"/>
      <c r="AD32" s="698">
        <f t="shared" si="2"/>
        <v>0</v>
      </c>
      <c r="AE32" s="696"/>
      <c r="AF32" s="698">
        <f t="shared" si="3"/>
        <v>0</v>
      </c>
      <c r="AG32" s="696"/>
      <c r="AH32" s="698">
        <f t="shared" si="4"/>
        <v>0</v>
      </c>
      <c r="AI32" s="696"/>
      <c r="AJ32" s="698">
        <f t="shared" si="0"/>
        <v>0</v>
      </c>
      <c r="AK32" s="696"/>
      <c r="AL32" s="698">
        <f t="shared" si="5"/>
        <v>0</v>
      </c>
    </row>
    <row r="33" spans="2:38" ht="13.5" customHeight="1">
      <c r="B33" s="151" t="s">
        <v>465</v>
      </c>
      <c r="C33" s="198">
        <v>650</v>
      </c>
      <c r="D33" s="664"/>
      <c r="E33" s="151" t="s">
        <v>466</v>
      </c>
      <c r="F33" s="198"/>
      <c r="G33" s="664"/>
      <c r="H33" s="569"/>
      <c r="I33" s="172"/>
      <c r="J33" s="153"/>
      <c r="K33" s="151"/>
      <c r="L33" s="198"/>
      <c r="M33" s="199"/>
      <c r="N33" s="569"/>
      <c r="O33" s="198"/>
      <c r="P33" s="199"/>
      <c r="Q33" s="151"/>
      <c r="R33" s="198"/>
      <c r="S33" s="199"/>
      <c r="AA33" s="697" t="s">
        <v>1095</v>
      </c>
      <c r="AB33" s="698">
        <f t="shared" si="1"/>
        <v>0</v>
      </c>
      <c r="AC33" s="696"/>
      <c r="AD33" s="698">
        <f t="shared" si="2"/>
        <v>0</v>
      </c>
      <c r="AE33" s="696"/>
      <c r="AF33" s="698">
        <f t="shared" si="3"/>
        <v>0</v>
      </c>
      <c r="AG33" s="696"/>
      <c r="AH33" s="698">
        <f t="shared" si="4"/>
        <v>0</v>
      </c>
      <c r="AI33" s="696"/>
      <c r="AJ33" s="698">
        <f t="shared" si="0"/>
        <v>0</v>
      </c>
      <c r="AK33" s="696"/>
      <c r="AL33" s="698">
        <f t="shared" si="5"/>
        <v>0</v>
      </c>
    </row>
    <row r="34" spans="2:38" ht="13.5" customHeight="1">
      <c r="B34" s="151" t="s">
        <v>467</v>
      </c>
      <c r="C34" s="198">
        <v>740</v>
      </c>
      <c r="D34" s="664"/>
      <c r="E34" s="151" t="s">
        <v>468</v>
      </c>
      <c r="F34" s="198"/>
      <c r="G34" s="664"/>
      <c r="H34" s="569"/>
      <c r="I34" s="172"/>
      <c r="J34" s="153"/>
      <c r="K34" s="151"/>
      <c r="L34" s="198"/>
      <c r="M34" s="199"/>
      <c r="N34" s="569"/>
      <c r="O34" s="198"/>
      <c r="P34" s="199"/>
      <c r="Q34" s="151"/>
      <c r="R34" s="198"/>
      <c r="S34" s="199"/>
      <c r="AA34" s="697" t="s">
        <v>1096</v>
      </c>
      <c r="AB34" s="698">
        <f t="shared" si="1"/>
        <v>0</v>
      </c>
      <c r="AC34" s="696"/>
      <c r="AD34" s="698">
        <f t="shared" si="2"/>
        <v>0</v>
      </c>
      <c r="AE34" s="696"/>
      <c r="AF34" s="698">
        <f t="shared" si="3"/>
        <v>0</v>
      </c>
      <c r="AG34" s="696"/>
      <c r="AH34" s="698">
        <f t="shared" si="4"/>
        <v>0</v>
      </c>
      <c r="AI34" s="696"/>
      <c r="AJ34" s="698">
        <f t="shared" si="0"/>
        <v>0</v>
      </c>
      <c r="AK34" s="696"/>
      <c r="AL34" s="698">
        <f t="shared" si="5"/>
        <v>0</v>
      </c>
    </row>
    <row r="35" spans="2:38" ht="13.5" customHeight="1">
      <c r="B35" s="264" t="s">
        <v>469</v>
      </c>
      <c r="C35" s="172">
        <v>360</v>
      </c>
      <c r="D35" s="659"/>
      <c r="E35" s="264" t="s">
        <v>470</v>
      </c>
      <c r="F35" s="172"/>
      <c r="G35" s="659"/>
      <c r="H35" s="570"/>
      <c r="I35" s="172"/>
      <c r="J35" s="153"/>
      <c r="K35" s="151"/>
      <c r="L35" s="198"/>
      <c r="M35" s="199"/>
      <c r="N35" s="569"/>
      <c r="O35" s="198"/>
      <c r="P35" s="199"/>
      <c r="Q35" s="151"/>
      <c r="R35" s="198"/>
      <c r="S35" s="199"/>
      <c r="AA35" s="697" t="s">
        <v>1097</v>
      </c>
      <c r="AB35" s="698">
        <f t="shared" si="1"/>
        <v>0</v>
      </c>
      <c r="AC35" s="696"/>
      <c r="AD35" s="698">
        <f t="shared" si="2"/>
        <v>0</v>
      </c>
      <c r="AE35" s="696"/>
      <c r="AF35" s="698">
        <f t="shared" si="3"/>
        <v>0</v>
      </c>
      <c r="AG35" s="696"/>
      <c r="AH35" s="698">
        <f t="shared" si="4"/>
        <v>0</v>
      </c>
      <c r="AI35" s="696"/>
      <c r="AJ35" s="698">
        <f t="shared" si="0"/>
        <v>0</v>
      </c>
      <c r="AK35" s="696"/>
      <c r="AL35" s="698">
        <f t="shared" si="5"/>
        <v>0</v>
      </c>
    </row>
    <row r="36" spans="2:38" ht="13.5" customHeight="1">
      <c r="B36" s="264" t="s">
        <v>920</v>
      </c>
      <c r="C36" s="172">
        <v>2590</v>
      </c>
      <c r="D36" s="659"/>
      <c r="E36" s="264" t="s">
        <v>471</v>
      </c>
      <c r="F36" s="172">
        <v>410</v>
      </c>
      <c r="G36" s="659"/>
      <c r="H36" s="570"/>
      <c r="I36" s="172"/>
      <c r="J36" s="153"/>
      <c r="K36" s="151" t="s">
        <v>472</v>
      </c>
      <c r="L36" s="198">
        <v>1350</v>
      </c>
      <c r="M36" s="199"/>
      <c r="N36" s="569"/>
      <c r="O36" s="198"/>
      <c r="P36" s="199"/>
      <c r="Q36" s="151"/>
      <c r="R36" s="198"/>
      <c r="S36" s="199"/>
      <c r="AA36" s="697" t="s">
        <v>1098</v>
      </c>
      <c r="AB36" s="698">
        <f t="shared" si="1"/>
        <v>0</v>
      </c>
      <c r="AC36" s="697" t="s">
        <v>1224</v>
      </c>
      <c r="AD36" s="698">
        <f t="shared" si="2"/>
        <v>0</v>
      </c>
      <c r="AE36" s="696"/>
      <c r="AF36" s="698">
        <f t="shared" si="3"/>
        <v>0</v>
      </c>
      <c r="AG36" s="697" t="s">
        <v>1241</v>
      </c>
      <c r="AH36" s="698">
        <f t="shared" si="4"/>
        <v>0</v>
      </c>
      <c r="AI36" s="696"/>
      <c r="AJ36" s="698">
        <f t="shared" si="0"/>
        <v>0</v>
      </c>
      <c r="AK36" s="696"/>
      <c r="AL36" s="698">
        <f t="shared" si="5"/>
        <v>0</v>
      </c>
    </row>
    <row r="37" spans="2:38" ht="13.5" customHeight="1">
      <c r="B37" s="266" t="s">
        <v>921</v>
      </c>
      <c r="C37" s="173">
        <v>1880</v>
      </c>
      <c r="D37" s="662"/>
      <c r="E37" s="266" t="s">
        <v>473</v>
      </c>
      <c r="F37" s="173">
        <v>220</v>
      </c>
      <c r="G37" s="662"/>
      <c r="H37" s="571"/>
      <c r="I37" s="173"/>
      <c r="J37" s="157"/>
      <c r="K37" s="154"/>
      <c r="L37" s="200"/>
      <c r="M37" s="201"/>
      <c r="N37" s="569"/>
      <c r="O37" s="198"/>
      <c r="P37" s="199"/>
      <c r="Q37" s="151"/>
      <c r="R37" s="198"/>
      <c r="S37" s="199"/>
      <c r="AA37" s="697" t="s">
        <v>1099</v>
      </c>
      <c r="AB37" s="698">
        <f t="shared" si="1"/>
        <v>0</v>
      </c>
      <c r="AC37" s="697" t="s">
        <v>1225</v>
      </c>
      <c r="AD37" s="698">
        <f t="shared" si="2"/>
        <v>0</v>
      </c>
      <c r="AE37" s="696"/>
      <c r="AF37" s="698">
        <f t="shared" si="3"/>
        <v>0</v>
      </c>
      <c r="AG37" s="696"/>
      <c r="AH37" s="698">
        <f t="shared" si="4"/>
        <v>0</v>
      </c>
      <c r="AI37" s="696"/>
      <c r="AJ37" s="698">
        <f t="shared" si="0"/>
        <v>0</v>
      </c>
      <c r="AK37" s="696"/>
      <c r="AL37" s="698">
        <f t="shared" si="5"/>
        <v>0</v>
      </c>
    </row>
    <row r="38" spans="2:38" ht="13.5" customHeight="1">
      <c r="B38" s="266" t="s">
        <v>922</v>
      </c>
      <c r="C38" s="173">
        <v>2450</v>
      </c>
      <c r="D38" s="662"/>
      <c r="E38" s="266" t="s">
        <v>474</v>
      </c>
      <c r="F38" s="173">
        <v>250</v>
      </c>
      <c r="G38" s="157"/>
      <c r="H38" s="571"/>
      <c r="I38" s="173"/>
      <c r="J38" s="157"/>
      <c r="K38" s="154"/>
      <c r="L38" s="200"/>
      <c r="M38" s="201"/>
      <c r="N38" s="177"/>
      <c r="O38" s="200"/>
      <c r="P38" s="201"/>
      <c r="Q38" s="154"/>
      <c r="R38" s="200"/>
      <c r="S38" s="201"/>
      <c r="AA38" s="697" t="s">
        <v>1100</v>
      </c>
      <c r="AB38" s="698">
        <f t="shared" si="1"/>
        <v>0</v>
      </c>
      <c r="AC38" s="697" t="s">
        <v>1947</v>
      </c>
      <c r="AD38" s="698">
        <f t="shared" si="2"/>
        <v>0</v>
      </c>
      <c r="AE38" s="696"/>
      <c r="AF38" s="698">
        <f t="shared" si="3"/>
        <v>0</v>
      </c>
      <c r="AG38" s="696"/>
      <c r="AH38" s="698">
        <f t="shared" si="4"/>
        <v>0</v>
      </c>
      <c r="AI38" s="696"/>
      <c r="AJ38" s="698">
        <f t="shared" si="0"/>
        <v>0</v>
      </c>
      <c r="AK38" s="696"/>
      <c r="AL38" s="698">
        <f t="shared" si="5"/>
        <v>0</v>
      </c>
    </row>
    <row r="39" spans="2:38" ht="13.5" customHeight="1">
      <c r="B39" s="266" t="s">
        <v>923</v>
      </c>
      <c r="C39" s="173">
        <v>2720</v>
      </c>
      <c r="D39" s="662"/>
      <c r="E39" s="266" t="s">
        <v>475</v>
      </c>
      <c r="F39" s="173">
        <v>220</v>
      </c>
      <c r="G39" s="157"/>
      <c r="H39" s="571"/>
      <c r="I39" s="173"/>
      <c r="J39" s="157"/>
      <c r="K39" s="154"/>
      <c r="L39" s="200"/>
      <c r="M39" s="201"/>
      <c r="N39" s="177"/>
      <c r="O39" s="200"/>
      <c r="P39" s="201"/>
      <c r="Q39" s="154"/>
      <c r="R39" s="200"/>
      <c r="S39" s="201"/>
      <c r="AA39" s="697" t="s">
        <v>1101</v>
      </c>
      <c r="AB39" s="698">
        <f t="shared" si="1"/>
        <v>0</v>
      </c>
      <c r="AC39" s="697" t="s">
        <v>1948</v>
      </c>
      <c r="AD39" s="698">
        <f t="shared" si="2"/>
        <v>0</v>
      </c>
      <c r="AE39" s="696"/>
      <c r="AF39" s="698">
        <f t="shared" si="3"/>
        <v>0</v>
      </c>
      <c r="AG39" s="696"/>
      <c r="AH39" s="698">
        <f t="shared" si="4"/>
        <v>0</v>
      </c>
      <c r="AI39" s="696"/>
      <c r="AJ39" s="698">
        <f t="shared" si="0"/>
        <v>0</v>
      </c>
      <c r="AK39" s="696"/>
      <c r="AL39" s="698">
        <f t="shared" si="5"/>
        <v>0</v>
      </c>
    </row>
    <row r="40" spans="2:38" ht="13.5" customHeight="1">
      <c r="B40" s="266" t="s">
        <v>1919</v>
      </c>
      <c r="C40" s="173">
        <v>1190</v>
      </c>
      <c r="D40" s="662"/>
      <c r="E40" s="266" t="s">
        <v>476</v>
      </c>
      <c r="F40" s="173"/>
      <c r="G40" s="157"/>
      <c r="H40" s="571"/>
      <c r="I40" s="173"/>
      <c r="J40" s="157"/>
      <c r="K40" s="154"/>
      <c r="L40" s="200"/>
      <c r="M40" s="201"/>
      <c r="N40" s="177"/>
      <c r="O40" s="200"/>
      <c r="P40" s="201"/>
      <c r="Q40" s="154"/>
      <c r="R40" s="200"/>
      <c r="S40" s="201"/>
      <c r="AA40" s="697" t="s">
        <v>1102</v>
      </c>
      <c r="AB40" s="698">
        <f t="shared" si="1"/>
        <v>0</v>
      </c>
      <c r="AC40" s="696"/>
      <c r="AD40" s="698">
        <f t="shared" si="2"/>
        <v>0</v>
      </c>
      <c r="AE40" s="696"/>
      <c r="AF40" s="698">
        <f t="shared" si="3"/>
        <v>0</v>
      </c>
      <c r="AG40" s="696"/>
      <c r="AH40" s="698">
        <f t="shared" si="4"/>
        <v>0</v>
      </c>
      <c r="AI40" s="696"/>
      <c r="AJ40" s="698">
        <f t="shared" si="0"/>
        <v>0</v>
      </c>
      <c r="AK40" s="696"/>
      <c r="AL40" s="698">
        <f t="shared" si="5"/>
        <v>0</v>
      </c>
    </row>
    <row r="41" spans="2:38" ht="13.5" customHeight="1">
      <c r="B41" s="266" t="s">
        <v>924</v>
      </c>
      <c r="C41" s="173">
        <v>1540</v>
      </c>
      <c r="D41" s="662"/>
      <c r="E41" s="266" t="s">
        <v>477</v>
      </c>
      <c r="F41" s="173"/>
      <c r="G41" s="157"/>
      <c r="H41" s="571"/>
      <c r="I41" s="173"/>
      <c r="J41" s="157"/>
      <c r="K41" s="154" t="s">
        <v>478</v>
      </c>
      <c r="L41" s="200">
        <v>190</v>
      </c>
      <c r="M41" s="201"/>
      <c r="N41" s="177"/>
      <c r="O41" s="200"/>
      <c r="P41" s="201"/>
      <c r="Q41" s="154"/>
      <c r="R41" s="200"/>
      <c r="S41" s="201"/>
      <c r="AA41" s="697" t="s">
        <v>1103</v>
      </c>
      <c r="AB41" s="698">
        <f t="shared" si="1"/>
        <v>0</v>
      </c>
      <c r="AC41" s="696"/>
      <c r="AD41" s="698">
        <f t="shared" si="2"/>
        <v>0</v>
      </c>
      <c r="AE41" s="696"/>
      <c r="AF41" s="698">
        <f t="shared" si="3"/>
        <v>0</v>
      </c>
      <c r="AG41" s="697" t="s">
        <v>1242</v>
      </c>
      <c r="AH41" s="698">
        <f t="shared" si="4"/>
        <v>0</v>
      </c>
      <c r="AI41" s="696"/>
      <c r="AJ41" s="698">
        <f t="shared" si="0"/>
        <v>0</v>
      </c>
      <c r="AK41" s="696"/>
      <c r="AL41" s="698">
        <f t="shared" si="5"/>
        <v>0</v>
      </c>
    </row>
    <row r="42" spans="2:38" ht="13.5" customHeight="1">
      <c r="B42" s="572" t="s">
        <v>925</v>
      </c>
      <c r="C42" s="173">
        <v>1370</v>
      </c>
      <c r="D42" s="662"/>
      <c r="E42" s="266" t="s">
        <v>926</v>
      </c>
      <c r="F42" s="173">
        <v>200</v>
      </c>
      <c r="G42" s="157"/>
      <c r="H42" s="571"/>
      <c r="I42" s="173"/>
      <c r="J42" s="157"/>
      <c r="K42" s="154"/>
      <c r="L42" s="200"/>
      <c r="M42" s="201"/>
      <c r="N42" s="177"/>
      <c r="O42" s="200"/>
      <c r="P42" s="201"/>
      <c r="Q42" s="154"/>
      <c r="R42" s="200"/>
      <c r="S42" s="201"/>
      <c r="AA42" s="697" t="s">
        <v>1104</v>
      </c>
      <c r="AB42" s="698">
        <f t="shared" si="1"/>
        <v>0</v>
      </c>
      <c r="AC42" s="696"/>
      <c r="AD42" s="698">
        <f t="shared" si="2"/>
        <v>0</v>
      </c>
      <c r="AE42" s="696"/>
      <c r="AF42" s="698">
        <f t="shared" si="3"/>
        <v>0</v>
      </c>
      <c r="AG42" s="696"/>
      <c r="AH42" s="698">
        <f t="shared" si="4"/>
        <v>0</v>
      </c>
      <c r="AI42" s="696"/>
      <c r="AJ42" s="698">
        <f t="shared" si="0"/>
        <v>0</v>
      </c>
      <c r="AK42" s="696"/>
      <c r="AL42" s="698">
        <f t="shared" si="5"/>
        <v>0</v>
      </c>
    </row>
    <row r="43" spans="2:38" ht="13.5" customHeight="1">
      <c r="B43" s="178"/>
      <c r="C43" s="210"/>
      <c r="D43" s="211"/>
      <c r="E43" s="178"/>
      <c r="F43" s="210"/>
      <c r="G43" s="211"/>
      <c r="H43" s="179"/>
      <c r="I43" s="560"/>
      <c r="J43" s="159"/>
      <c r="K43" s="178"/>
      <c r="L43" s="210"/>
      <c r="M43" s="211"/>
      <c r="N43" s="179"/>
      <c r="O43" s="210"/>
      <c r="P43" s="211"/>
      <c r="Q43" s="178"/>
      <c r="R43" s="210"/>
      <c r="S43" s="211"/>
      <c r="AA43" s="696"/>
      <c r="AB43" s="698">
        <f t="shared" si="1"/>
        <v>0</v>
      </c>
      <c r="AC43" s="696"/>
      <c r="AD43" s="698">
        <f t="shared" si="2"/>
        <v>0</v>
      </c>
      <c r="AE43" s="696"/>
      <c r="AF43" s="698">
        <f t="shared" si="3"/>
        <v>0</v>
      </c>
      <c r="AG43" s="696"/>
      <c r="AH43" s="698">
        <f t="shared" si="4"/>
        <v>0</v>
      </c>
      <c r="AI43" s="696"/>
      <c r="AJ43" s="698">
        <f t="shared" si="0"/>
        <v>0</v>
      </c>
      <c r="AK43" s="696"/>
      <c r="AL43" s="698">
        <f t="shared" si="5"/>
        <v>0</v>
      </c>
    </row>
    <row r="44" spans="2:38" ht="13.5" customHeight="1">
      <c r="B44" s="573" t="s">
        <v>416</v>
      </c>
      <c r="C44" s="498">
        <f>SUM(C29:C43)</f>
        <v>26580</v>
      </c>
      <c r="D44" s="498">
        <f>SUM(D29:D43)</f>
        <v>0</v>
      </c>
      <c r="E44" s="573" t="s">
        <v>417</v>
      </c>
      <c r="F44" s="498">
        <f>SUM(F29:F43)</f>
        <v>2580</v>
      </c>
      <c r="G44" s="498">
        <f>SUM(G29:G43)</f>
        <v>0</v>
      </c>
      <c r="H44" s="500" t="s">
        <v>437</v>
      </c>
      <c r="I44" s="499">
        <f>SUM(I29:I43)</f>
        <v>940</v>
      </c>
      <c r="J44" s="499">
        <f>SUM(J29:J43)</f>
        <v>0</v>
      </c>
      <c r="K44" s="574" t="s">
        <v>438</v>
      </c>
      <c r="L44" s="498">
        <f>SUM(L29:L43)</f>
        <v>3150</v>
      </c>
      <c r="M44" s="498">
        <f>SUM(M29:M43)</f>
        <v>0</v>
      </c>
      <c r="N44" s="573" t="s">
        <v>420</v>
      </c>
      <c r="O44" s="498">
        <f>SUM(O29:O43)</f>
        <v>0</v>
      </c>
      <c r="P44" s="498">
        <f>SUM(P29:P43)</f>
        <v>0</v>
      </c>
      <c r="Q44" s="573" t="s">
        <v>421</v>
      </c>
      <c r="R44" s="498">
        <f>SUM(R29:R43)</f>
        <v>0</v>
      </c>
      <c r="S44" s="575">
        <f>SUM(S29:S43)</f>
        <v>0</v>
      </c>
      <c r="AA44" s="696"/>
      <c r="AB44" s="698">
        <f t="shared" si="1"/>
        <v>0</v>
      </c>
      <c r="AC44" s="696"/>
      <c r="AD44" s="698">
        <f t="shared" si="2"/>
        <v>0</v>
      </c>
      <c r="AE44" s="696"/>
      <c r="AF44" s="698">
        <f t="shared" si="3"/>
        <v>0</v>
      </c>
      <c r="AG44" s="696"/>
      <c r="AH44" s="698">
        <f t="shared" si="4"/>
        <v>0</v>
      </c>
      <c r="AI44" s="696"/>
      <c r="AJ44" s="698">
        <f t="shared" si="0"/>
        <v>0</v>
      </c>
      <c r="AK44" s="696"/>
      <c r="AL44" s="698">
        <f t="shared" si="5"/>
        <v>0</v>
      </c>
    </row>
    <row r="45" spans="2:38" ht="13.5" customHeight="1">
      <c r="B45" s="174"/>
      <c r="C45" s="205"/>
      <c r="D45" s="205"/>
      <c r="E45" s="205"/>
      <c r="F45" s="205"/>
      <c r="G45" s="205"/>
      <c r="H45" s="532"/>
      <c r="I45" s="531"/>
      <c r="J45" s="531"/>
      <c r="K45" s="204"/>
      <c r="L45" s="205"/>
      <c r="M45" s="205"/>
      <c r="N45" s="174"/>
      <c r="O45" s="205"/>
      <c r="P45" s="205"/>
      <c r="Q45" s="147" t="s">
        <v>422</v>
      </c>
      <c r="R45" s="206">
        <f>SUM(C44,F44,I44,L44,O44,R44)</f>
        <v>33250</v>
      </c>
      <c r="S45" s="207">
        <f>SUM(D44,G44,J44,M44,P44,S44)</f>
        <v>0</v>
      </c>
    </row>
    <row r="46" spans="2:38" ht="13.5" customHeight="1">
      <c r="B46" s="163" t="s">
        <v>439</v>
      </c>
      <c r="C46" s="208"/>
      <c r="D46" s="208"/>
      <c r="E46" s="550"/>
      <c r="F46" s="208"/>
      <c r="G46" s="208"/>
      <c r="H46" s="550"/>
      <c r="I46" s="208"/>
      <c r="J46" s="208"/>
      <c r="K46" s="550"/>
      <c r="L46" s="208"/>
      <c r="M46" s="208"/>
      <c r="N46" s="550"/>
      <c r="O46" s="208"/>
      <c r="P46" s="208"/>
      <c r="Q46" s="550"/>
      <c r="R46" s="208"/>
      <c r="S46" s="208"/>
    </row>
    <row r="47" spans="2:38" ht="13.5" customHeight="1">
      <c r="B47" s="163" t="s">
        <v>1920</v>
      </c>
      <c r="C47" s="208"/>
      <c r="D47" s="208"/>
      <c r="E47" s="550"/>
      <c r="F47" s="208"/>
      <c r="G47" s="208"/>
      <c r="H47" s="550"/>
      <c r="I47" s="208"/>
      <c r="J47" s="208"/>
      <c r="K47" s="550"/>
      <c r="L47" s="208"/>
      <c r="M47" s="208"/>
      <c r="N47" s="550"/>
      <c r="O47" s="208"/>
      <c r="P47" s="208"/>
      <c r="Q47" s="550"/>
      <c r="R47" s="208"/>
      <c r="S47" s="208"/>
    </row>
    <row r="48" spans="2:38" ht="13.7" customHeight="1">
      <c r="B48" s="163" t="s">
        <v>1921</v>
      </c>
      <c r="C48" s="208"/>
      <c r="D48" s="208"/>
      <c r="E48" s="550"/>
      <c r="F48" s="208"/>
      <c r="G48" s="208"/>
      <c r="H48" s="550"/>
      <c r="I48" s="208"/>
      <c r="J48" s="208"/>
      <c r="K48" s="550"/>
      <c r="L48" s="208"/>
      <c r="M48" s="208"/>
      <c r="N48" s="550"/>
      <c r="O48" s="208"/>
      <c r="P48" s="208"/>
      <c r="Q48" s="550"/>
      <c r="R48" s="208"/>
      <c r="S48" s="208"/>
    </row>
    <row r="49" spans="2:19" ht="13.5" customHeight="1">
      <c r="B49" s="163" t="s">
        <v>479</v>
      </c>
      <c r="C49" s="208"/>
      <c r="D49" s="208"/>
      <c r="E49" s="550"/>
      <c r="F49" s="208"/>
      <c r="G49" s="208"/>
      <c r="H49" s="550"/>
      <c r="I49" s="208"/>
      <c r="J49" s="208"/>
      <c r="K49" s="550"/>
      <c r="L49" s="208"/>
      <c r="M49" s="208"/>
      <c r="N49" s="550"/>
      <c r="O49" s="208"/>
      <c r="P49" s="208"/>
      <c r="Q49" s="550"/>
      <c r="R49" s="208"/>
      <c r="S49" s="208"/>
    </row>
    <row r="50" spans="2:19" ht="13.5" customHeight="1">
      <c r="B50" s="885" t="s">
        <v>1009</v>
      </c>
      <c r="C50" s="885"/>
      <c r="D50" s="885"/>
      <c r="E50" s="885"/>
      <c r="F50" s="885"/>
      <c r="G50" s="885"/>
      <c r="H50" s="885"/>
      <c r="I50" s="885"/>
      <c r="J50" s="885"/>
      <c r="K50" s="885"/>
      <c r="L50" s="885"/>
      <c r="M50" s="885"/>
      <c r="N50" s="885"/>
      <c r="O50" s="885"/>
      <c r="P50" s="885"/>
      <c r="Q50" s="885"/>
      <c r="R50" s="885"/>
      <c r="S50" s="885"/>
    </row>
    <row r="51" spans="2:19" ht="13.5" customHeight="1">
      <c r="B51" s="885" t="s">
        <v>1010</v>
      </c>
      <c r="C51" s="885"/>
      <c r="D51" s="885"/>
      <c r="E51" s="885"/>
      <c r="F51" s="885"/>
      <c r="G51" s="885"/>
      <c r="H51" s="885"/>
      <c r="I51" s="885"/>
      <c r="J51" s="885"/>
      <c r="K51" s="885"/>
      <c r="L51" s="885"/>
      <c r="M51" s="885"/>
      <c r="N51" s="885"/>
      <c r="O51" s="885"/>
      <c r="P51" s="885"/>
      <c r="Q51" s="885"/>
      <c r="R51" s="885"/>
      <c r="S51" s="885"/>
    </row>
    <row r="52" spans="2:19" ht="13.5" customHeight="1"/>
    <row r="53" spans="2:19" ht="13.5" customHeight="1">
      <c r="B53" s="163"/>
    </row>
    <row r="54" spans="2:19" ht="13.5" customHeight="1">
      <c r="B54" s="163"/>
    </row>
    <row r="55" spans="2:19" ht="13.5" customHeight="1"/>
    <row r="56" spans="2:19" ht="13.5" customHeight="1"/>
    <row r="57" spans="2:19" ht="13.5" customHeight="1"/>
    <row r="58" spans="2:19" ht="13.5" customHeight="1"/>
    <row r="59" spans="2:19" ht="13.5" customHeight="1"/>
    <row r="60" spans="2:19" ht="13.5" customHeight="1"/>
    <row r="61" spans="2:19" ht="13.5" customHeight="1"/>
    <row r="62" spans="2:19" ht="13.5" customHeight="1"/>
    <row r="63" spans="2:19" ht="13.5" customHeight="1"/>
    <row r="64" spans="2:19"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sheetData>
  <sheetProtection password="9EF0" sheet="1"/>
  <mergeCells count="10">
    <mergeCell ref="AI6:AJ6"/>
    <mergeCell ref="AK6:AL6"/>
    <mergeCell ref="D3:E3"/>
    <mergeCell ref="F3:G3"/>
    <mergeCell ref="B50:S50"/>
    <mergeCell ref="B51:S51"/>
    <mergeCell ref="AA6:AB6"/>
    <mergeCell ref="AC6:AD6"/>
    <mergeCell ref="AE6:AF6"/>
    <mergeCell ref="AG6:AH6"/>
  </mergeCells>
  <phoneticPr fontId="2"/>
  <conditionalFormatting sqref="M8:M10 D22 G22 P8:P22 S8:S22 J22 M21:M22">
    <cfRule type="cellIs" dxfId="60" priority="8" operator="greaterThan">
      <formula>C8</formula>
    </cfRule>
  </conditionalFormatting>
  <conditionalFormatting sqref="D8:D21">
    <cfRule type="cellIs" dxfId="59" priority="7" operator="greaterThan">
      <formula>C8</formula>
    </cfRule>
  </conditionalFormatting>
  <conditionalFormatting sqref="G8:G21">
    <cfRule type="cellIs" dxfId="58" priority="6" operator="greaterThan">
      <formula>F8</formula>
    </cfRule>
  </conditionalFormatting>
  <conditionalFormatting sqref="J8:J21">
    <cfRule type="cellIs" dxfId="57" priority="5" operator="greaterThan">
      <formula>I8</formula>
    </cfRule>
  </conditionalFormatting>
  <conditionalFormatting sqref="M11:M20">
    <cfRule type="cellIs" dxfId="56" priority="4" operator="greaterThan">
      <formula>L11</formula>
    </cfRule>
  </conditionalFormatting>
  <conditionalFormatting sqref="P29:P43 S29:S43 M29:M43 D43 J29:J43 G38:G43">
    <cfRule type="cellIs" dxfId="55" priority="3" operator="greaterThan">
      <formula>C29</formula>
    </cfRule>
  </conditionalFormatting>
  <conditionalFormatting sqref="D29:D42">
    <cfRule type="cellIs" dxfId="54" priority="2" operator="greaterThan">
      <formula>C29</formula>
    </cfRule>
  </conditionalFormatting>
  <conditionalFormatting sqref="G29:G37">
    <cfRule type="cellIs" dxfId="53" priority="1" operator="greaterThan">
      <formula>F29</formula>
    </cfRule>
  </conditionalFormatting>
  <hyperlinks>
    <hyperlink ref="A1" location="最初に入力!A1" tooltip=" " display=" " xr:uid="{392B2C26-2E86-4D64-BA36-1E764CA4EAD3}"/>
  </hyperlinks>
  <pageMargins left="0.31496062992125984" right="0.31496062992125984" top="0.19685039370078741" bottom="0.19685039370078741" header="0.31496062992125984" footer="0"/>
  <pageSetup paperSize="9" scale="78" orientation="landscape" r:id="rId1"/>
  <headerFooter>
    <oddFooter>&amp;R&amp;"ＭＳ Ｐゴシック,標準"&amp;8㈱中国新聞サービスセンター</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40C0E-2D7B-45F7-BEFD-82BF96C8A00B}">
  <sheetPr codeName="Sheet6">
    <pageSetUpPr fitToPage="1"/>
  </sheetPr>
  <dimension ref="A1:AL124"/>
  <sheetViews>
    <sheetView showGridLines="0" zoomScaleNormal="100" workbookViewId="0"/>
  </sheetViews>
  <sheetFormatPr defaultColWidth="8.625" defaultRowHeight="18.75"/>
  <cols>
    <col min="1" max="1" width="1.5" style="218" customWidth="1"/>
    <col min="2" max="2" width="10.625" style="217" customWidth="1"/>
    <col min="3" max="4" width="6.375" style="220" customWidth="1"/>
    <col min="5" max="5" width="10.625" style="217" customWidth="1"/>
    <col min="6" max="7" width="6.375" style="220" customWidth="1"/>
    <col min="8" max="8" width="10.625" style="217" customWidth="1"/>
    <col min="9" max="10" width="6.375" style="220" customWidth="1"/>
    <col min="11" max="11" width="10.625" style="217" customWidth="1"/>
    <col min="12" max="13" width="6.375" style="220" customWidth="1"/>
    <col min="14" max="14" width="10.625" style="217" customWidth="1"/>
    <col min="15" max="16" width="6.375" style="220" customWidth="1"/>
    <col min="17" max="17" width="10.625" style="217" customWidth="1"/>
    <col min="18" max="19" width="6.375" style="220" customWidth="1"/>
    <col min="20" max="26" width="8.625" style="218"/>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 min="39" max="16384" width="8.625" style="218"/>
  </cols>
  <sheetData>
    <row r="1" spans="1:38" ht="13.5" customHeight="1">
      <c r="A1" s="132" t="s">
        <v>1885</v>
      </c>
      <c r="C1" s="218"/>
      <c r="D1" s="218"/>
      <c r="F1" s="218"/>
      <c r="G1" s="218"/>
      <c r="I1" s="218"/>
      <c r="J1" s="218"/>
      <c r="L1" s="218"/>
      <c r="M1" s="218"/>
      <c r="O1" s="218"/>
      <c r="P1" s="218"/>
      <c r="R1" s="218"/>
      <c r="S1" s="35" t="str">
        <f>最初に入力!N1</f>
        <v>2026年8月1日改定</v>
      </c>
      <c r="AA1" s="692" t="s">
        <v>1028</v>
      </c>
    </row>
    <row r="2" spans="1:38" ht="13.5" customHeight="1">
      <c r="B2" s="271" t="s">
        <v>285</v>
      </c>
      <c r="C2" s="272"/>
      <c r="D2" s="273" t="s">
        <v>286</v>
      </c>
      <c r="E2" s="274"/>
      <c r="F2" s="273" t="s">
        <v>287</v>
      </c>
      <c r="G2" s="272"/>
      <c r="H2" s="275" t="s">
        <v>288</v>
      </c>
      <c r="I2" s="273" t="s">
        <v>289</v>
      </c>
      <c r="J2" s="276"/>
      <c r="K2" s="274"/>
      <c r="L2" s="273" t="s">
        <v>290</v>
      </c>
      <c r="M2" s="276"/>
      <c r="N2" s="277"/>
      <c r="O2" s="272"/>
      <c r="P2" s="273" t="s">
        <v>291</v>
      </c>
      <c r="Q2" s="274"/>
      <c r="R2" s="278" t="s">
        <v>292</v>
      </c>
      <c r="S2" s="278" t="s">
        <v>293</v>
      </c>
    </row>
    <row r="3" spans="1:38" ht="29.25" customHeight="1">
      <c r="B3" s="167" t="str">
        <f>IF(最初に入力!C2&lt;&gt;"",TEXT(最初に入力!C2,"m月d日(aaa)"),"")</f>
        <v/>
      </c>
      <c r="C3" s="504"/>
      <c r="D3" s="908">
        <f>最初に入力!C5</f>
        <v>0</v>
      </c>
      <c r="E3" s="909"/>
      <c r="F3" s="908">
        <f>SUM(S20,S33)</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row>
    <row r="5" spans="1:38" ht="13.5" customHeight="1">
      <c r="B5" s="144" t="s">
        <v>896</v>
      </c>
      <c r="C5" s="494"/>
      <c r="D5" s="494"/>
      <c r="E5" s="506"/>
      <c r="F5" s="494"/>
      <c r="G5" s="494"/>
      <c r="H5" s="506"/>
      <c r="I5" s="494"/>
      <c r="J5" s="494"/>
      <c r="K5" s="506"/>
      <c r="L5" s="494"/>
      <c r="M5" s="494"/>
      <c r="N5" s="506"/>
      <c r="O5" s="494"/>
      <c r="P5" s="169"/>
      <c r="Q5" s="506"/>
      <c r="R5" s="494"/>
      <c r="S5" s="170" t="s">
        <v>295</v>
      </c>
    </row>
    <row r="6" spans="1:38" ht="13.5" customHeight="1">
      <c r="B6" s="615" t="s">
        <v>741</v>
      </c>
      <c r="C6" s="616"/>
      <c r="D6" s="617"/>
      <c r="E6" s="618" t="s">
        <v>897</v>
      </c>
      <c r="F6" s="616"/>
      <c r="G6" s="617"/>
      <c r="H6" s="618" t="s">
        <v>742</v>
      </c>
      <c r="I6" s="616"/>
      <c r="J6" s="617"/>
      <c r="K6" s="618" t="s">
        <v>743</v>
      </c>
      <c r="L6" s="616"/>
      <c r="M6" s="617"/>
      <c r="N6" s="618" t="s">
        <v>744</v>
      </c>
      <c r="O6" s="616"/>
      <c r="P6" s="617"/>
      <c r="Q6" s="618" t="s">
        <v>746</v>
      </c>
      <c r="R6" s="616"/>
      <c r="S6" s="617"/>
      <c r="AA6" s="907" t="s">
        <v>1122</v>
      </c>
      <c r="AB6" s="907"/>
      <c r="AC6" s="907" t="s">
        <v>1123</v>
      </c>
      <c r="AD6" s="907"/>
      <c r="AE6" s="907" t="s">
        <v>1124</v>
      </c>
      <c r="AF6" s="907"/>
      <c r="AG6" s="907" t="s">
        <v>1125</v>
      </c>
      <c r="AH6" s="907"/>
      <c r="AI6" s="907" t="s">
        <v>1126</v>
      </c>
      <c r="AJ6" s="907"/>
      <c r="AK6" s="907" t="s">
        <v>1127</v>
      </c>
      <c r="AL6" s="907"/>
    </row>
    <row r="7" spans="1:38" ht="13.5" customHeight="1">
      <c r="B7" s="612" t="s">
        <v>407</v>
      </c>
      <c r="C7" s="613" t="s">
        <v>303</v>
      </c>
      <c r="D7" s="614" t="s">
        <v>304</v>
      </c>
      <c r="E7" s="612" t="s">
        <v>306</v>
      </c>
      <c r="F7" s="613" t="s">
        <v>303</v>
      </c>
      <c r="G7" s="614" t="s">
        <v>304</v>
      </c>
      <c r="H7" s="612" t="s">
        <v>305</v>
      </c>
      <c r="I7" s="613" t="s">
        <v>303</v>
      </c>
      <c r="J7" s="788" t="s">
        <v>304</v>
      </c>
      <c r="K7" s="612" t="s">
        <v>305</v>
      </c>
      <c r="L7" s="613" t="s">
        <v>303</v>
      </c>
      <c r="M7" s="614" t="s">
        <v>304</v>
      </c>
      <c r="N7" s="612" t="s">
        <v>306</v>
      </c>
      <c r="O7" s="613" t="s">
        <v>303</v>
      </c>
      <c r="P7" s="614" t="s">
        <v>304</v>
      </c>
      <c r="Q7" s="612" t="s">
        <v>306</v>
      </c>
      <c r="R7" s="613" t="s">
        <v>303</v>
      </c>
      <c r="S7" s="614"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48" t="s">
        <v>898</v>
      </c>
      <c r="C8" s="171">
        <v>3460</v>
      </c>
      <c r="D8" s="660"/>
      <c r="E8" s="148" t="s">
        <v>480</v>
      </c>
      <c r="F8" s="171">
        <v>1100</v>
      </c>
      <c r="G8" s="660"/>
      <c r="H8" s="148" t="s">
        <v>972</v>
      </c>
      <c r="I8" s="171">
        <v>710</v>
      </c>
      <c r="J8" s="660"/>
      <c r="K8" s="148" t="s">
        <v>481</v>
      </c>
      <c r="L8" s="171">
        <v>1900</v>
      </c>
      <c r="M8" s="660"/>
      <c r="N8" s="148"/>
      <c r="O8" s="171"/>
      <c r="P8" s="150"/>
      <c r="Q8" s="148"/>
      <c r="R8" s="171"/>
      <c r="S8" s="150"/>
      <c r="AA8" s="697" t="s">
        <v>1038</v>
      </c>
      <c r="AB8" s="698">
        <f>D8</f>
        <v>0</v>
      </c>
      <c r="AC8" s="697" t="s">
        <v>1257</v>
      </c>
      <c r="AD8" s="698">
        <f>G8</f>
        <v>0</v>
      </c>
      <c r="AE8" s="697" t="s">
        <v>1258</v>
      </c>
      <c r="AF8" s="698">
        <f>J8</f>
        <v>0</v>
      </c>
      <c r="AG8" s="697" t="s">
        <v>1259</v>
      </c>
      <c r="AH8" s="698">
        <f>M8</f>
        <v>0</v>
      </c>
      <c r="AI8" s="696"/>
      <c r="AJ8" s="698">
        <f>P8</f>
        <v>0</v>
      </c>
      <c r="AK8" s="696"/>
      <c r="AL8" s="698">
        <f>S8</f>
        <v>0</v>
      </c>
    </row>
    <row r="9" spans="1:38" ht="13.5" customHeight="1">
      <c r="B9" s="154" t="s">
        <v>899</v>
      </c>
      <c r="C9" s="173">
        <v>2200</v>
      </c>
      <c r="D9" s="662"/>
      <c r="E9" s="154" t="s">
        <v>482</v>
      </c>
      <c r="F9" s="173">
        <v>520</v>
      </c>
      <c r="G9" s="662"/>
      <c r="H9" s="154" t="s">
        <v>1859</v>
      </c>
      <c r="I9" s="173">
        <v>70</v>
      </c>
      <c r="J9" s="662"/>
      <c r="K9" s="154"/>
      <c r="L9" s="173"/>
      <c r="M9" s="662"/>
      <c r="N9" s="154"/>
      <c r="O9" s="173"/>
      <c r="P9" s="157"/>
      <c r="Q9" s="154"/>
      <c r="R9" s="173"/>
      <c r="S9" s="157"/>
      <c r="AA9" s="697" t="s">
        <v>1042</v>
      </c>
      <c r="AB9" s="698">
        <f>D9</f>
        <v>0</v>
      </c>
      <c r="AC9" s="697" t="s">
        <v>1260</v>
      </c>
      <c r="AD9" s="698">
        <f>G9</f>
        <v>0</v>
      </c>
      <c r="AE9" s="697" t="s">
        <v>1261</v>
      </c>
      <c r="AF9" s="698">
        <f>J9</f>
        <v>0</v>
      </c>
      <c r="AG9" s="696"/>
      <c r="AH9" s="698">
        <f>M9</f>
        <v>0</v>
      </c>
      <c r="AI9" s="696"/>
      <c r="AJ9" s="698">
        <f t="shared" ref="AJ9:AJ32" si="0">P9</f>
        <v>0</v>
      </c>
      <c r="AK9" s="696"/>
      <c r="AL9" s="698">
        <f>S9</f>
        <v>0</v>
      </c>
    </row>
    <row r="10" spans="1:38" ht="13.5" customHeight="1">
      <c r="B10" s="154" t="s">
        <v>900</v>
      </c>
      <c r="C10" s="173">
        <v>5050</v>
      </c>
      <c r="D10" s="662"/>
      <c r="E10" s="154" t="s">
        <v>483</v>
      </c>
      <c r="F10" s="173">
        <v>980</v>
      </c>
      <c r="G10" s="662"/>
      <c r="H10" s="154" t="s">
        <v>973</v>
      </c>
      <c r="I10" s="173">
        <v>370</v>
      </c>
      <c r="J10" s="662"/>
      <c r="K10" s="154"/>
      <c r="L10" s="173"/>
      <c r="M10" s="662"/>
      <c r="N10" s="154"/>
      <c r="O10" s="173"/>
      <c r="P10" s="157"/>
      <c r="Q10" s="154"/>
      <c r="R10" s="173"/>
      <c r="S10" s="157"/>
      <c r="AA10" s="697" t="s">
        <v>1046</v>
      </c>
      <c r="AB10" s="698">
        <f t="shared" ref="AB10:AB32" si="1">D10</f>
        <v>0</v>
      </c>
      <c r="AC10" s="697" t="s">
        <v>1262</v>
      </c>
      <c r="AD10" s="698">
        <f t="shared" ref="AD10:AD32" si="2">G10</f>
        <v>0</v>
      </c>
      <c r="AE10" s="697" t="s">
        <v>1263</v>
      </c>
      <c r="AF10" s="698">
        <f t="shared" ref="AF10:AF32" si="3">J10</f>
        <v>0</v>
      </c>
      <c r="AG10" s="696"/>
      <c r="AH10" s="698">
        <f t="shared" ref="AH10:AH32" si="4">M10</f>
        <v>0</v>
      </c>
      <c r="AI10" s="696"/>
      <c r="AJ10" s="698">
        <f t="shared" si="0"/>
        <v>0</v>
      </c>
      <c r="AK10" s="697" t="s">
        <v>1264</v>
      </c>
      <c r="AL10" s="698">
        <f t="shared" ref="AL10:AL32" si="5">S10</f>
        <v>0</v>
      </c>
    </row>
    <row r="11" spans="1:38" ht="13.5" customHeight="1">
      <c r="B11" s="154" t="s">
        <v>901</v>
      </c>
      <c r="C11" s="173">
        <v>2170</v>
      </c>
      <c r="D11" s="662"/>
      <c r="E11" s="154" t="s">
        <v>484</v>
      </c>
      <c r="F11" s="173">
        <v>660</v>
      </c>
      <c r="G11" s="662"/>
      <c r="H11" s="154" t="s">
        <v>974</v>
      </c>
      <c r="I11" s="173">
        <v>360</v>
      </c>
      <c r="J11" s="662"/>
      <c r="K11" s="154"/>
      <c r="L11" s="173"/>
      <c r="M11" s="662"/>
      <c r="N11" s="154"/>
      <c r="O11" s="173"/>
      <c r="P11" s="157"/>
      <c r="Q11" s="599"/>
      <c r="R11" s="173"/>
      <c r="S11" s="157"/>
      <c r="AA11" s="697" t="s">
        <v>1050</v>
      </c>
      <c r="AB11" s="698">
        <f t="shared" si="1"/>
        <v>0</v>
      </c>
      <c r="AC11" s="697" t="s">
        <v>1265</v>
      </c>
      <c r="AD11" s="698">
        <f t="shared" si="2"/>
        <v>0</v>
      </c>
      <c r="AE11" s="697" t="s">
        <v>1266</v>
      </c>
      <c r="AF11" s="698">
        <f t="shared" si="3"/>
        <v>0</v>
      </c>
      <c r="AG11" s="696"/>
      <c r="AH11" s="698">
        <f t="shared" si="4"/>
        <v>0</v>
      </c>
      <c r="AI11" s="696"/>
      <c r="AJ11" s="698">
        <f t="shared" si="0"/>
        <v>0</v>
      </c>
      <c r="AK11" s="696"/>
      <c r="AL11" s="698">
        <f t="shared" si="5"/>
        <v>0</v>
      </c>
    </row>
    <row r="12" spans="1:38" ht="13.5" customHeight="1">
      <c r="B12" s="154" t="s">
        <v>902</v>
      </c>
      <c r="C12" s="173">
        <v>1860</v>
      </c>
      <c r="D12" s="662"/>
      <c r="E12" s="154" t="s">
        <v>485</v>
      </c>
      <c r="F12" s="173">
        <v>380</v>
      </c>
      <c r="G12" s="662"/>
      <c r="H12" s="154" t="s">
        <v>975</v>
      </c>
      <c r="I12" s="173">
        <v>340</v>
      </c>
      <c r="J12" s="662"/>
      <c r="K12" s="154"/>
      <c r="L12" s="173"/>
      <c r="M12" s="662"/>
      <c r="N12" s="154"/>
      <c r="O12" s="173"/>
      <c r="P12" s="157"/>
      <c r="Q12" s="154"/>
      <c r="R12" s="173"/>
      <c r="S12" s="157"/>
      <c r="AA12" s="697" t="s">
        <v>1052</v>
      </c>
      <c r="AB12" s="698">
        <f t="shared" si="1"/>
        <v>0</v>
      </c>
      <c r="AC12" s="697" t="s">
        <v>1267</v>
      </c>
      <c r="AD12" s="698">
        <f t="shared" si="2"/>
        <v>0</v>
      </c>
      <c r="AE12" s="697" t="s">
        <v>1268</v>
      </c>
      <c r="AF12" s="698">
        <f t="shared" si="3"/>
        <v>0</v>
      </c>
      <c r="AG12" s="696"/>
      <c r="AH12" s="698">
        <f t="shared" si="4"/>
        <v>0</v>
      </c>
      <c r="AI12" s="696"/>
      <c r="AJ12" s="698">
        <f t="shared" si="0"/>
        <v>0</v>
      </c>
      <c r="AK12" s="696"/>
      <c r="AL12" s="698">
        <f t="shared" si="5"/>
        <v>0</v>
      </c>
    </row>
    <row r="13" spans="1:38" ht="13.5" customHeight="1">
      <c r="B13" s="154" t="s">
        <v>903</v>
      </c>
      <c r="C13" s="173">
        <v>2340</v>
      </c>
      <c r="D13" s="662"/>
      <c r="E13" s="154" t="s">
        <v>486</v>
      </c>
      <c r="F13" s="173">
        <v>920</v>
      </c>
      <c r="G13" s="662"/>
      <c r="H13" s="154"/>
      <c r="I13" s="173"/>
      <c r="J13" s="662"/>
      <c r="K13" s="154"/>
      <c r="L13" s="173"/>
      <c r="M13" s="662"/>
      <c r="N13" s="154"/>
      <c r="O13" s="173"/>
      <c r="P13" s="157"/>
      <c r="Q13" s="154"/>
      <c r="R13" s="173"/>
      <c r="S13" s="157"/>
      <c r="AA13" s="697" t="s">
        <v>1055</v>
      </c>
      <c r="AB13" s="698">
        <f t="shared" si="1"/>
        <v>0</v>
      </c>
      <c r="AC13" s="697" t="s">
        <v>1269</v>
      </c>
      <c r="AD13" s="698">
        <f t="shared" si="2"/>
        <v>0</v>
      </c>
      <c r="AE13" s="696"/>
      <c r="AF13" s="698">
        <f t="shared" si="3"/>
        <v>0</v>
      </c>
      <c r="AG13" s="696"/>
      <c r="AH13" s="698">
        <f t="shared" si="4"/>
        <v>0</v>
      </c>
      <c r="AI13" s="696"/>
      <c r="AJ13" s="698">
        <f t="shared" si="0"/>
        <v>0</v>
      </c>
      <c r="AK13" s="696"/>
      <c r="AL13" s="698">
        <f t="shared" si="5"/>
        <v>0</v>
      </c>
    </row>
    <row r="14" spans="1:38" ht="13.5" customHeight="1">
      <c r="B14" s="154" t="s">
        <v>904</v>
      </c>
      <c r="C14" s="173">
        <v>1810</v>
      </c>
      <c r="D14" s="662"/>
      <c r="E14" s="154" t="s">
        <v>487</v>
      </c>
      <c r="F14" s="173">
        <v>2250</v>
      </c>
      <c r="G14" s="662"/>
      <c r="H14" s="511"/>
      <c r="I14" s="173"/>
      <c r="J14" s="662"/>
      <c r="K14" s="154" t="s">
        <v>488</v>
      </c>
      <c r="L14" s="173">
        <v>800</v>
      </c>
      <c r="M14" s="662"/>
      <c r="N14" s="154"/>
      <c r="O14" s="173"/>
      <c r="P14" s="157"/>
      <c r="Q14" s="154"/>
      <c r="R14" s="173"/>
      <c r="S14" s="157"/>
      <c r="AA14" s="697" t="s">
        <v>1058</v>
      </c>
      <c r="AB14" s="698">
        <f t="shared" si="1"/>
        <v>0</v>
      </c>
      <c r="AC14" s="697" t="s">
        <v>1270</v>
      </c>
      <c r="AD14" s="698">
        <f t="shared" si="2"/>
        <v>0</v>
      </c>
      <c r="AE14" s="696"/>
      <c r="AF14" s="698">
        <f t="shared" si="3"/>
        <v>0</v>
      </c>
      <c r="AG14" s="697" t="s">
        <v>1271</v>
      </c>
      <c r="AH14" s="698">
        <f t="shared" si="4"/>
        <v>0</v>
      </c>
      <c r="AI14" s="696"/>
      <c r="AJ14" s="698">
        <f t="shared" si="0"/>
        <v>0</v>
      </c>
      <c r="AK14" s="696"/>
      <c r="AL14" s="698">
        <f t="shared" si="5"/>
        <v>0</v>
      </c>
    </row>
    <row r="15" spans="1:38" ht="13.5" customHeight="1">
      <c r="B15" s="154" t="s">
        <v>905</v>
      </c>
      <c r="C15" s="173">
        <v>1920</v>
      </c>
      <c r="D15" s="662"/>
      <c r="E15" s="154" t="s">
        <v>489</v>
      </c>
      <c r="F15" s="173">
        <v>500</v>
      </c>
      <c r="G15" s="662"/>
      <c r="H15" s="154"/>
      <c r="I15" s="173"/>
      <c r="J15" s="662"/>
      <c r="K15" s="154"/>
      <c r="L15" s="173"/>
      <c r="M15" s="662"/>
      <c r="N15" s="154"/>
      <c r="O15" s="173"/>
      <c r="P15" s="157"/>
      <c r="Q15" s="154"/>
      <c r="R15" s="173"/>
      <c r="S15" s="157"/>
      <c r="AA15" s="697" t="s">
        <v>1060</v>
      </c>
      <c r="AB15" s="698">
        <f t="shared" si="1"/>
        <v>0</v>
      </c>
      <c r="AC15" s="697" t="s">
        <v>1272</v>
      </c>
      <c r="AD15" s="698">
        <f t="shared" si="2"/>
        <v>0</v>
      </c>
      <c r="AE15" s="696"/>
      <c r="AF15" s="698">
        <f t="shared" si="3"/>
        <v>0</v>
      </c>
      <c r="AG15" s="696"/>
      <c r="AH15" s="698">
        <f t="shared" si="4"/>
        <v>0</v>
      </c>
      <c r="AI15" s="696"/>
      <c r="AJ15" s="698">
        <f t="shared" si="0"/>
        <v>0</v>
      </c>
      <c r="AK15" s="696"/>
      <c r="AL15" s="698">
        <f t="shared" si="5"/>
        <v>0</v>
      </c>
    </row>
    <row r="16" spans="1:38" ht="13.5" customHeight="1">
      <c r="B16" s="154" t="s">
        <v>906</v>
      </c>
      <c r="C16" s="173">
        <v>2940</v>
      </c>
      <c r="D16" s="662"/>
      <c r="E16" s="154" t="s">
        <v>490</v>
      </c>
      <c r="F16" s="173">
        <v>1350</v>
      </c>
      <c r="G16" s="662"/>
      <c r="H16" s="154" t="s">
        <v>976</v>
      </c>
      <c r="I16" s="173">
        <v>1480</v>
      </c>
      <c r="J16" s="662"/>
      <c r="K16" s="154"/>
      <c r="L16" s="173"/>
      <c r="M16" s="662"/>
      <c r="N16" s="154"/>
      <c r="O16" s="173"/>
      <c r="P16" s="157"/>
      <c r="Q16" s="154"/>
      <c r="R16" s="173"/>
      <c r="S16" s="157"/>
      <c r="AA16" s="697" t="s">
        <v>1061</v>
      </c>
      <c r="AB16" s="698">
        <f t="shared" si="1"/>
        <v>0</v>
      </c>
      <c r="AC16" s="697" t="s">
        <v>1273</v>
      </c>
      <c r="AD16" s="698">
        <f t="shared" si="2"/>
        <v>0</v>
      </c>
      <c r="AE16" s="697" t="s">
        <v>1274</v>
      </c>
      <c r="AF16" s="698">
        <f t="shared" si="3"/>
        <v>0</v>
      </c>
      <c r="AG16" s="696"/>
      <c r="AH16" s="698">
        <f t="shared" si="4"/>
        <v>0</v>
      </c>
      <c r="AI16" s="696"/>
      <c r="AJ16" s="698">
        <f t="shared" si="0"/>
        <v>0</v>
      </c>
      <c r="AK16" s="696"/>
      <c r="AL16" s="698">
        <f t="shared" si="5"/>
        <v>0</v>
      </c>
    </row>
    <row r="17" spans="2:38" ht="13.5" customHeight="1">
      <c r="B17" s="154" t="s">
        <v>907</v>
      </c>
      <c r="C17" s="173">
        <v>4090</v>
      </c>
      <c r="D17" s="662"/>
      <c r="E17" s="154" t="s">
        <v>491</v>
      </c>
      <c r="F17" s="173">
        <v>1240</v>
      </c>
      <c r="G17" s="662"/>
      <c r="H17" s="154" t="s">
        <v>977</v>
      </c>
      <c r="I17" s="173">
        <v>690</v>
      </c>
      <c r="J17" s="662"/>
      <c r="K17" s="154" t="s">
        <v>492</v>
      </c>
      <c r="L17" s="173">
        <v>640</v>
      </c>
      <c r="M17" s="662"/>
      <c r="N17" s="154"/>
      <c r="O17" s="173"/>
      <c r="P17" s="157"/>
      <c r="Q17" s="154"/>
      <c r="R17" s="173"/>
      <c r="S17" s="157"/>
      <c r="AA17" s="697" t="s">
        <v>1062</v>
      </c>
      <c r="AB17" s="698">
        <f t="shared" si="1"/>
        <v>0</v>
      </c>
      <c r="AC17" s="697" t="s">
        <v>1275</v>
      </c>
      <c r="AD17" s="698">
        <f t="shared" si="2"/>
        <v>0</v>
      </c>
      <c r="AE17" s="697" t="s">
        <v>1276</v>
      </c>
      <c r="AF17" s="698">
        <f t="shared" si="3"/>
        <v>0</v>
      </c>
      <c r="AG17" s="697" t="s">
        <v>1277</v>
      </c>
      <c r="AH17" s="698">
        <f t="shared" si="4"/>
        <v>0</v>
      </c>
      <c r="AI17" s="696"/>
      <c r="AJ17" s="698">
        <f t="shared" si="0"/>
        <v>0</v>
      </c>
      <c r="AK17" s="696"/>
      <c r="AL17" s="698">
        <f t="shared" si="5"/>
        <v>0</v>
      </c>
    </row>
    <row r="18" spans="2:38" ht="13.5" customHeight="1">
      <c r="B18" s="158"/>
      <c r="C18" s="530"/>
      <c r="D18" s="651"/>
      <c r="E18" s="158"/>
      <c r="F18" s="530"/>
      <c r="G18" s="651"/>
      <c r="H18" s="158"/>
      <c r="I18" s="530"/>
      <c r="J18" s="785"/>
      <c r="K18" s="158"/>
      <c r="L18" s="530"/>
      <c r="M18" s="489"/>
      <c r="N18" s="158"/>
      <c r="O18" s="530"/>
      <c r="P18" s="489"/>
      <c r="Q18" s="158"/>
      <c r="R18" s="530"/>
      <c r="S18" s="554"/>
      <c r="AA18" s="696"/>
      <c r="AB18" s="698">
        <f t="shared" si="1"/>
        <v>0</v>
      </c>
      <c r="AC18" s="696"/>
      <c r="AD18" s="698">
        <f t="shared" si="2"/>
        <v>0</v>
      </c>
      <c r="AE18" s="696"/>
      <c r="AF18" s="698">
        <f t="shared" si="3"/>
        <v>0</v>
      </c>
      <c r="AG18" s="696"/>
      <c r="AH18" s="698">
        <f t="shared" si="4"/>
        <v>0</v>
      </c>
      <c r="AI18" s="696"/>
      <c r="AJ18" s="698">
        <f t="shared" si="0"/>
        <v>0</v>
      </c>
      <c r="AK18" s="696"/>
      <c r="AL18" s="698">
        <f t="shared" si="5"/>
        <v>0</v>
      </c>
    </row>
    <row r="19" spans="2:38" ht="13.5" customHeight="1">
      <c r="B19" s="147" t="s">
        <v>416</v>
      </c>
      <c r="C19" s="160">
        <f>SUM(C8:C18)</f>
        <v>27840</v>
      </c>
      <c r="D19" s="160">
        <f>SUM(D8:D17)</f>
        <v>0</v>
      </c>
      <c r="E19" s="147" t="s">
        <v>417</v>
      </c>
      <c r="F19" s="160">
        <f>SUM(F8:F18)</f>
        <v>9900</v>
      </c>
      <c r="G19" s="160">
        <f>SUM(G8:G18)</f>
        <v>0</v>
      </c>
      <c r="H19" s="161" t="s">
        <v>418</v>
      </c>
      <c r="I19" s="160">
        <f>SUM(I8:I18)</f>
        <v>4020</v>
      </c>
      <c r="J19" s="160">
        <f>SUM(J8:J18)</f>
        <v>0</v>
      </c>
      <c r="K19" s="161" t="s">
        <v>419</v>
      </c>
      <c r="L19" s="160">
        <f>SUM(L8:L18)</f>
        <v>3340</v>
      </c>
      <c r="M19" s="160">
        <f>SUM(M8:M18)</f>
        <v>0</v>
      </c>
      <c r="N19" s="147" t="s">
        <v>420</v>
      </c>
      <c r="O19" s="160">
        <f>SUM(O8:O18)</f>
        <v>0</v>
      </c>
      <c r="P19" s="160">
        <f>SUM(P8:P18)</f>
        <v>0</v>
      </c>
      <c r="Q19" s="147" t="s">
        <v>421</v>
      </c>
      <c r="R19" s="160">
        <f>SUM(R8:R18)</f>
        <v>0</v>
      </c>
      <c r="S19" s="162">
        <f>SUM(S8:S18)</f>
        <v>0</v>
      </c>
      <c r="AA19" s="696"/>
      <c r="AB19" s="698">
        <f t="shared" si="1"/>
        <v>0</v>
      </c>
      <c r="AC19" s="696"/>
      <c r="AD19" s="698">
        <f t="shared" si="2"/>
        <v>0</v>
      </c>
      <c r="AE19" s="696"/>
      <c r="AF19" s="698">
        <f t="shared" si="3"/>
        <v>0</v>
      </c>
      <c r="AG19" s="696"/>
      <c r="AH19" s="698">
        <f t="shared" si="4"/>
        <v>0</v>
      </c>
      <c r="AI19" s="696"/>
      <c r="AJ19" s="698">
        <f t="shared" si="0"/>
        <v>0</v>
      </c>
      <c r="AK19" s="696"/>
      <c r="AL19" s="698">
        <f t="shared" si="5"/>
        <v>0</v>
      </c>
    </row>
    <row r="20" spans="2:38" ht="13.5" customHeight="1">
      <c r="B20" s="174"/>
      <c r="C20" s="531"/>
      <c r="D20" s="531"/>
      <c r="E20" s="531"/>
      <c r="F20" s="531"/>
      <c r="G20" s="531"/>
      <c r="H20" s="532"/>
      <c r="I20" s="531"/>
      <c r="J20" s="531"/>
      <c r="K20" s="532"/>
      <c r="L20" s="531"/>
      <c r="M20" s="531"/>
      <c r="N20" s="174"/>
      <c r="O20" s="531"/>
      <c r="P20" s="531"/>
      <c r="Q20" s="147" t="s">
        <v>422</v>
      </c>
      <c r="R20" s="160">
        <f>SUM(C19,F19,I19,L19,O19,R19)</f>
        <v>45100</v>
      </c>
      <c r="S20" s="162">
        <f>SUM(D19,G19,J19,M19,P19,S19)</f>
        <v>0</v>
      </c>
      <c r="AA20" s="696"/>
      <c r="AB20" s="698">
        <f t="shared" si="1"/>
        <v>0</v>
      </c>
      <c r="AC20" s="696"/>
      <c r="AD20" s="698">
        <f t="shared" si="2"/>
        <v>0</v>
      </c>
      <c r="AE20" s="696"/>
      <c r="AF20" s="698">
        <f t="shared" si="3"/>
        <v>0</v>
      </c>
      <c r="AG20" s="696"/>
      <c r="AH20" s="698">
        <f t="shared" si="4"/>
        <v>0</v>
      </c>
      <c r="AI20" s="696"/>
      <c r="AJ20" s="698">
        <f t="shared" si="0"/>
        <v>0</v>
      </c>
      <c r="AK20" s="696"/>
      <c r="AL20" s="698">
        <f t="shared" si="5"/>
        <v>0</v>
      </c>
    </row>
    <row r="21" spans="2:38" ht="13.5" customHeight="1">
      <c r="B21" s="144" t="s">
        <v>908</v>
      </c>
      <c r="C21" s="533"/>
      <c r="D21" s="533"/>
      <c r="E21" s="506"/>
      <c r="F21" s="533"/>
      <c r="G21" s="533"/>
      <c r="H21" s="506"/>
      <c r="I21" s="533"/>
      <c r="J21" s="533"/>
      <c r="K21" s="494"/>
      <c r="L21" s="533"/>
      <c r="M21" s="533"/>
      <c r="N21" s="506"/>
      <c r="O21" s="533"/>
      <c r="P21" s="561"/>
      <c r="Q21" s="506"/>
      <c r="R21" s="533"/>
      <c r="S21" s="170" t="s">
        <v>295</v>
      </c>
      <c r="AA21" s="696"/>
      <c r="AB21" s="698">
        <f t="shared" si="1"/>
        <v>0</v>
      </c>
      <c r="AC21" s="696"/>
      <c r="AD21" s="698">
        <f t="shared" si="2"/>
        <v>0</v>
      </c>
      <c r="AE21" s="696"/>
      <c r="AF21" s="698">
        <f t="shared" si="3"/>
        <v>0</v>
      </c>
      <c r="AG21" s="696"/>
      <c r="AH21" s="698">
        <f t="shared" si="4"/>
        <v>0</v>
      </c>
      <c r="AI21" s="696"/>
      <c r="AJ21" s="698">
        <f t="shared" si="0"/>
        <v>0</v>
      </c>
      <c r="AK21" s="696"/>
      <c r="AL21" s="698" t="str">
        <f t="shared" si="5"/>
        <v>&lt;広島折込ステーション&gt;</v>
      </c>
    </row>
    <row r="22" spans="2:38" ht="13.5" customHeight="1">
      <c r="B22" s="615" t="s">
        <v>741</v>
      </c>
      <c r="C22" s="616"/>
      <c r="D22" s="617"/>
      <c r="E22" s="618" t="s">
        <v>897</v>
      </c>
      <c r="F22" s="616"/>
      <c r="G22" s="617"/>
      <c r="H22" s="645" t="s">
        <v>970</v>
      </c>
      <c r="I22" s="616"/>
      <c r="J22" s="617"/>
      <c r="K22" s="618" t="s">
        <v>743</v>
      </c>
      <c r="L22" s="616"/>
      <c r="M22" s="617"/>
      <c r="N22" s="618" t="s">
        <v>744</v>
      </c>
      <c r="O22" s="616"/>
      <c r="P22" s="617"/>
      <c r="Q22" s="618" t="s">
        <v>746</v>
      </c>
      <c r="R22" s="616"/>
      <c r="S22" s="617"/>
      <c r="AA22" s="696"/>
      <c r="AB22" s="698">
        <f t="shared" si="1"/>
        <v>0</v>
      </c>
      <c r="AC22" s="696"/>
      <c r="AD22" s="698">
        <f t="shared" si="2"/>
        <v>0</v>
      </c>
      <c r="AE22" s="696"/>
      <c r="AF22" s="698">
        <f t="shared" si="3"/>
        <v>0</v>
      </c>
      <c r="AG22" s="696"/>
      <c r="AH22" s="698">
        <f t="shared" si="4"/>
        <v>0</v>
      </c>
      <c r="AI22" s="696"/>
      <c r="AJ22" s="698">
        <f t="shared" si="0"/>
        <v>0</v>
      </c>
      <c r="AK22" s="696"/>
      <c r="AL22" s="698">
        <f t="shared" si="5"/>
        <v>0</v>
      </c>
    </row>
    <row r="23" spans="2:38" ht="13.5" customHeight="1">
      <c r="B23" s="612" t="s">
        <v>407</v>
      </c>
      <c r="C23" s="613" t="s">
        <v>303</v>
      </c>
      <c r="D23" s="614" t="s">
        <v>304</v>
      </c>
      <c r="E23" s="612" t="s">
        <v>306</v>
      </c>
      <c r="F23" s="613" t="s">
        <v>303</v>
      </c>
      <c r="G23" s="614" t="s">
        <v>304</v>
      </c>
      <c r="H23" s="646" t="s">
        <v>305</v>
      </c>
      <c r="I23" s="613" t="s">
        <v>303</v>
      </c>
      <c r="J23" s="614" t="s">
        <v>304</v>
      </c>
      <c r="K23" s="612" t="s">
        <v>305</v>
      </c>
      <c r="L23" s="613" t="s">
        <v>303</v>
      </c>
      <c r="M23" s="614" t="s">
        <v>304</v>
      </c>
      <c r="N23" s="612" t="s">
        <v>306</v>
      </c>
      <c r="O23" s="613" t="s">
        <v>303</v>
      </c>
      <c r="P23" s="614" t="s">
        <v>304</v>
      </c>
      <c r="Q23" s="612" t="s">
        <v>306</v>
      </c>
      <c r="R23" s="613" t="s">
        <v>303</v>
      </c>
      <c r="S23" s="614" t="s">
        <v>304</v>
      </c>
      <c r="AA23" s="696"/>
      <c r="AB23" s="698" t="str">
        <f t="shared" si="1"/>
        <v>折込数</v>
      </c>
      <c r="AC23" s="696"/>
      <c r="AD23" s="698" t="str">
        <f t="shared" si="2"/>
        <v>折込数</v>
      </c>
      <c r="AE23" s="696"/>
      <c r="AF23" s="698" t="str">
        <f t="shared" si="3"/>
        <v>折込数</v>
      </c>
      <c r="AG23" s="696"/>
      <c r="AH23" s="698" t="str">
        <f t="shared" si="4"/>
        <v>折込数</v>
      </c>
      <c r="AI23" s="696"/>
      <c r="AJ23" s="698" t="str">
        <f t="shared" si="0"/>
        <v>折込数</v>
      </c>
      <c r="AK23" s="696"/>
      <c r="AL23" s="698" t="str">
        <f t="shared" si="5"/>
        <v>折込数</v>
      </c>
    </row>
    <row r="24" spans="2:38" ht="13.5" customHeight="1">
      <c r="B24" s="175" t="s">
        <v>909</v>
      </c>
      <c r="C24" s="171">
        <v>4500</v>
      </c>
      <c r="D24" s="663"/>
      <c r="E24" s="175" t="s">
        <v>493</v>
      </c>
      <c r="F24" s="171">
        <v>1400</v>
      </c>
      <c r="G24" s="663"/>
      <c r="H24" s="176" t="s">
        <v>1904</v>
      </c>
      <c r="I24" s="171">
        <v>540</v>
      </c>
      <c r="J24" s="663"/>
      <c r="K24" s="175" t="s">
        <v>494</v>
      </c>
      <c r="L24" s="171">
        <v>1570</v>
      </c>
      <c r="M24" s="556"/>
      <c r="N24" s="176"/>
      <c r="O24" s="171"/>
      <c r="P24" s="556"/>
      <c r="Q24" s="175"/>
      <c r="R24" s="171"/>
      <c r="S24" s="556"/>
      <c r="AA24" s="697" t="s">
        <v>1069</v>
      </c>
      <c r="AB24" s="698">
        <f t="shared" si="1"/>
        <v>0</v>
      </c>
      <c r="AC24" s="697" t="s">
        <v>1278</v>
      </c>
      <c r="AD24" s="698">
        <f t="shared" si="2"/>
        <v>0</v>
      </c>
      <c r="AE24" s="697" t="s">
        <v>1949</v>
      </c>
      <c r="AF24" s="698">
        <f t="shared" si="3"/>
        <v>0</v>
      </c>
      <c r="AG24" s="697" t="s">
        <v>1279</v>
      </c>
      <c r="AH24" s="698">
        <f t="shared" si="4"/>
        <v>0</v>
      </c>
      <c r="AI24" s="696"/>
      <c r="AJ24" s="698">
        <f t="shared" si="0"/>
        <v>0</v>
      </c>
      <c r="AK24" s="696"/>
      <c r="AL24" s="698">
        <f t="shared" si="5"/>
        <v>0</v>
      </c>
    </row>
    <row r="25" spans="2:38" ht="13.5" customHeight="1">
      <c r="B25" s="154" t="s">
        <v>910</v>
      </c>
      <c r="C25" s="173">
        <v>5020</v>
      </c>
      <c r="D25" s="662"/>
      <c r="E25" s="154" t="s">
        <v>495</v>
      </c>
      <c r="F25" s="173">
        <v>850</v>
      </c>
      <c r="G25" s="662"/>
      <c r="H25" s="177" t="s">
        <v>1905</v>
      </c>
      <c r="I25" s="173">
        <v>560</v>
      </c>
      <c r="J25" s="662"/>
      <c r="K25" s="154"/>
      <c r="L25" s="173"/>
      <c r="M25" s="157"/>
      <c r="N25" s="177"/>
      <c r="O25" s="173"/>
      <c r="P25" s="157"/>
      <c r="Q25" s="154"/>
      <c r="R25" s="173"/>
      <c r="S25" s="157"/>
      <c r="AA25" s="697" t="s">
        <v>1072</v>
      </c>
      <c r="AB25" s="698">
        <f t="shared" si="1"/>
        <v>0</v>
      </c>
      <c r="AC25" s="697" t="s">
        <v>1280</v>
      </c>
      <c r="AD25" s="698">
        <f t="shared" si="2"/>
        <v>0</v>
      </c>
      <c r="AE25" s="697" t="s">
        <v>1950</v>
      </c>
      <c r="AF25" s="698">
        <f t="shared" si="3"/>
        <v>0</v>
      </c>
      <c r="AG25" s="696"/>
      <c r="AH25" s="698">
        <f t="shared" si="4"/>
        <v>0</v>
      </c>
      <c r="AI25" s="696"/>
      <c r="AJ25" s="698">
        <f t="shared" si="0"/>
        <v>0</v>
      </c>
      <c r="AK25" s="696"/>
      <c r="AL25" s="698">
        <f t="shared" si="5"/>
        <v>0</v>
      </c>
    </row>
    <row r="26" spans="2:38" ht="13.5" customHeight="1">
      <c r="B26" s="154" t="s">
        <v>911</v>
      </c>
      <c r="C26" s="173">
        <v>2480</v>
      </c>
      <c r="D26" s="662"/>
      <c r="E26" s="154" t="s">
        <v>496</v>
      </c>
      <c r="F26" s="173">
        <v>500</v>
      </c>
      <c r="G26" s="662"/>
      <c r="H26" s="177" t="s">
        <v>1906</v>
      </c>
      <c r="I26" s="173">
        <v>380</v>
      </c>
      <c r="J26" s="662"/>
      <c r="K26" s="154"/>
      <c r="L26" s="173"/>
      <c r="M26" s="157"/>
      <c r="N26" s="177"/>
      <c r="O26" s="173"/>
      <c r="P26" s="157"/>
      <c r="Q26" s="154"/>
      <c r="R26" s="173"/>
      <c r="S26" s="157"/>
      <c r="AA26" s="697" t="s">
        <v>1074</v>
      </c>
      <c r="AB26" s="698">
        <f t="shared" si="1"/>
        <v>0</v>
      </c>
      <c r="AC26" s="697" t="s">
        <v>1281</v>
      </c>
      <c r="AD26" s="698">
        <f t="shared" si="2"/>
        <v>0</v>
      </c>
      <c r="AE26" s="697" t="s">
        <v>1951</v>
      </c>
      <c r="AF26" s="698">
        <f t="shared" si="3"/>
        <v>0</v>
      </c>
      <c r="AG26" s="696"/>
      <c r="AH26" s="698">
        <f t="shared" si="4"/>
        <v>0</v>
      </c>
      <c r="AI26" s="696"/>
      <c r="AJ26" s="698">
        <f t="shared" si="0"/>
        <v>0</v>
      </c>
      <c r="AK26" s="696"/>
      <c r="AL26" s="698">
        <f t="shared" si="5"/>
        <v>0</v>
      </c>
    </row>
    <row r="27" spans="2:38" ht="13.5" customHeight="1">
      <c r="B27" s="154" t="s">
        <v>912</v>
      </c>
      <c r="C27" s="173">
        <v>4760</v>
      </c>
      <c r="D27" s="662"/>
      <c r="E27" s="154" t="s">
        <v>497</v>
      </c>
      <c r="F27" s="173">
        <v>1010</v>
      </c>
      <c r="G27" s="662"/>
      <c r="H27" s="177" t="s">
        <v>1907</v>
      </c>
      <c r="I27" s="173">
        <v>420</v>
      </c>
      <c r="J27" s="662"/>
      <c r="K27" s="154"/>
      <c r="L27" s="173"/>
      <c r="M27" s="157"/>
      <c r="N27" s="177"/>
      <c r="O27" s="173"/>
      <c r="P27" s="157"/>
      <c r="Q27" s="154"/>
      <c r="R27" s="173"/>
      <c r="S27" s="157"/>
      <c r="AA27" s="697" t="s">
        <v>1077</v>
      </c>
      <c r="AB27" s="698">
        <f t="shared" si="1"/>
        <v>0</v>
      </c>
      <c r="AC27" s="697" t="s">
        <v>1282</v>
      </c>
      <c r="AD27" s="698">
        <f t="shared" si="2"/>
        <v>0</v>
      </c>
      <c r="AE27" s="697" t="s">
        <v>1952</v>
      </c>
      <c r="AF27" s="698">
        <f t="shared" si="3"/>
        <v>0</v>
      </c>
      <c r="AG27" s="696"/>
      <c r="AH27" s="698">
        <f t="shared" si="4"/>
        <v>0</v>
      </c>
      <c r="AI27" s="696"/>
      <c r="AJ27" s="698">
        <f t="shared" si="0"/>
        <v>0</v>
      </c>
      <c r="AK27" s="696"/>
      <c r="AL27" s="698">
        <f t="shared" si="5"/>
        <v>0</v>
      </c>
    </row>
    <row r="28" spans="2:38" ht="13.5" customHeight="1">
      <c r="B28" s="154" t="s">
        <v>913</v>
      </c>
      <c r="C28" s="173">
        <v>3020</v>
      </c>
      <c r="D28" s="667"/>
      <c r="E28" s="154" t="s">
        <v>498</v>
      </c>
      <c r="F28" s="563">
        <v>480</v>
      </c>
      <c r="G28" s="667"/>
      <c r="H28" s="177" t="s">
        <v>978</v>
      </c>
      <c r="I28" s="173">
        <v>470</v>
      </c>
      <c r="J28" s="667"/>
      <c r="K28" s="212"/>
      <c r="L28" s="563"/>
      <c r="M28" s="562"/>
      <c r="N28" s="177"/>
      <c r="O28" s="173"/>
      <c r="P28" s="157"/>
      <c r="Q28" s="154"/>
      <c r="R28" s="173"/>
      <c r="S28" s="157"/>
      <c r="AA28" s="697" t="s">
        <v>1080</v>
      </c>
      <c r="AB28" s="698">
        <f t="shared" si="1"/>
        <v>0</v>
      </c>
      <c r="AC28" s="697" t="s">
        <v>1283</v>
      </c>
      <c r="AD28" s="698">
        <f t="shared" si="2"/>
        <v>0</v>
      </c>
      <c r="AE28" s="697" t="s">
        <v>1284</v>
      </c>
      <c r="AF28" s="698">
        <f t="shared" si="3"/>
        <v>0</v>
      </c>
      <c r="AG28" s="696"/>
      <c r="AH28" s="698">
        <f t="shared" si="4"/>
        <v>0</v>
      </c>
      <c r="AI28" s="696"/>
      <c r="AJ28" s="698">
        <f t="shared" si="0"/>
        <v>0</v>
      </c>
      <c r="AK28" s="696"/>
      <c r="AL28" s="698">
        <f t="shared" si="5"/>
        <v>0</v>
      </c>
    </row>
    <row r="29" spans="2:38" ht="13.5" customHeight="1">
      <c r="B29" s="212" t="s">
        <v>914</v>
      </c>
      <c r="C29" s="563">
        <v>2130</v>
      </c>
      <c r="D29" s="667"/>
      <c r="E29" s="212" t="s">
        <v>499</v>
      </c>
      <c r="F29" s="563">
        <v>660</v>
      </c>
      <c r="G29" s="667"/>
      <c r="H29" s="213" t="s">
        <v>979</v>
      </c>
      <c r="I29" s="563">
        <v>140</v>
      </c>
      <c r="J29" s="667"/>
      <c r="K29" s="212"/>
      <c r="L29" s="563"/>
      <c r="M29" s="562"/>
      <c r="N29" s="177"/>
      <c r="O29" s="173"/>
      <c r="P29" s="157"/>
      <c r="Q29" s="154"/>
      <c r="R29" s="173"/>
      <c r="S29" s="157"/>
      <c r="AA29" s="697" t="s">
        <v>1083</v>
      </c>
      <c r="AB29" s="698">
        <f t="shared" si="1"/>
        <v>0</v>
      </c>
      <c r="AC29" s="697" t="s">
        <v>1285</v>
      </c>
      <c r="AD29" s="698">
        <f t="shared" si="2"/>
        <v>0</v>
      </c>
      <c r="AE29" s="697" t="s">
        <v>1953</v>
      </c>
      <c r="AF29" s="698">
        <f t="shared" si="3"/>
        <v>0</v>
      </c>
      <c r="AG29" s="696"/>
      <c r="AH29" s="698">
        <f t="shared" si="4"/>
        <v>0</v>
      </c>
      <c r="AI29" s="696"/>
      <c r="AJ29" s="698">
        <f t="shared" si="0"/>
        <v>0</v>
      </c>
      <c r="AK29" s="696"/>
      <c r="AL29" s="698">
        <f t="shared" si="5"/>
        <v>0</v>
      </c>
    </row>
    <row r="30" spans="2:38" ht="13.5" customHeight="1">
      <c r="B30" s="212" t="s">
        <v>915</v>
      </c>
      <c r="C30" s="563">
        <v>1000</v>
      </c>
      <c r="D30" s="667"/>
      <c r="E30" s="212" t="s">
        <v>500</v>
      </c>
      <c r="F30" s="563"/>
      <c r="G30" s="562"/>
      <c r="H30" s="564"/>
      <c r="I30" s="563"/>
      <c r="J30" s="562"/>
      <c r="K30" s="565"/>
      <c r="L30" s="563"/>
      <c r="M30" s="562"/>
      <c r="N30" s="177"/>
      <c r="O30" s="173"/>
      <c r="P30" s="157"/>
      <c r="Q30" s="154"/>
      <c r="R30" s="173"/>
      <c r="S30" s="157"/>
      <c r="AA30" s="697" t="s">
        <v>1086</v>
      </c>
      <c r="AB30" s="698">
        <f t="shared" si="1"/>
        <v>0</v>
      </c>
      <c r="AC30" s="696"/>
      <c r="AD30" s="698">
        <f t="shared" si="2"/>
        <v>0</v>
      </c>
      <c r="AE30" s="696"/>
      <c r="AF30" s="698">
        <f t="shared" si="3"/>
        <v>0</v>
      </c>
      <c r="AG30" s="696"/>
      <c r="AH30" s="698">
        <f t="shared" si="4"/>
        <v>0</v>
      </c>
      <c r="AI30" s="696"/>
      <c r="AJ30" s="698">
        <f t="shared" si="0"/>
        <v>0</v>
      </c>
      <c r="AK30" s="696"/>
      <c r="AL30" s="698">
        <f t="shared" si="5"/>
        <v>0</v>
      </c>
    </row>
    <row r="31" spans="2:38" ht="13.5" customHeight="1">
      <c r="B31" s="178"/>
      <c r="C31" s="560"/>
      <c r="D31" s="159"/>
      <c r="E31" s="178"/>
      <c r="F31" s="560"/>
      <c r="G31" s="159"/>
      <c r="H31" s="179"/>
      <c r="I31" s="560"/>
      <c r="J31" s="159"/>
      <c r="K31" s="178"/>
      <c r="L31" s="560"/>
      <c r="M31" s="159"/>
      <c r="N31" s="179"/>
      <c r="O31" s="560"/>
      <c r="P31" s="159"/>
      <c r="Q31" s="178"/>
      <c r="R31" s="560"/>
      <c r="S31" s="159"/>
      <c r="AA31" s="696"/>
      <c r="AB31" s="698">
        <f t="shared" si="1"/>
        <v>0</v>
      </c>
      <c r="AC31" s="696"/>
      <c r="AD31" s="698">
        <f t="shared" si="2"/>
        <v>0</v>
      </c>
      <c r="AE31" s="696"/>
      <c r="AF31" s="698">
        <f t="shared" si="3"/>
        <v>0</v>
      </c>
      <c r="AG31" s="696"/>
      <c r="AH31" s="698">
        <f t="shared" si="4"/>
        <v>0</v>
      </c>
      <c r="AI31" s="696"/>
      <c r="AJ31" s="698">
        <f t="shared" si="0"/>
        <v>0</v>
      </c>
      <c r="AK31" s="696"/>
      <c r="AL31" s="698">
        <f t="shared" si="5"/>
        <v>0</v>
      </c>
    </row>
    <row r="32" spans="2:38" ht="13.5" customHeight="1">
      <c r="B32" s="147" t="s">
        <v>416</v>
      </c>
      <c r="C32" s="160">
        <f>SUM(C24:C31)</f>
        <v>22910</v>
      </c>
      <c r="D32" s="160">
        <f>SUM(D24:D31)</f>
        <v>0</v>
      </c>
      <c r="E32" s="147" t="s">
        <v>417</v>
      </c>
      <c r="F32" s="160">
        <f>SUM(F24:F31)</f>
        <v>4900</v>
      </c>
      <c r="G32" s="162">
        <f>SUM(G24:G31)</f>
        <v>0</v>
      </c>
      <c r="H32" s="648" t="s">
        <v>437</v>
      </c>
      <c r="I32" s="160">
        <f>SUM(I24:I31)</f>
        <v>2510</v>
      </c>
      <c r="J32" s="160">
        <f>SUM(J24:J31)</f>
        <v>0</v>
      </c>
      <c r="K32" s="161" t="s">
        <v>438</v>
      </c>
      <c r="L32" s="160">
        <f>SUM(L24:L31)</f>
        <v>1570</v>
      </c>
      <c r="M32" s="160">
        <f>SUM(M24:M31)</f>
        <v>0</v>
      </c>
      <c r="N32" s="147" t="s">
        <v>420</v>
      </c>
      <c r="O32" s="160">
        <f>SUM(O24:O31)</f>
        <v>0</v>
      </c>
      <c r="P32" s="160">
        <f>SUM(P24:P31)</f>
        <v>0</v>
      </c>
      <c r="Q32" s="147" t="s">
        <v>421</v>
      </c>
      <c r="R32" s="160">
        <f>SUM(R24:R31)</f>
        <v>0</v>
      </c>
      <c r="S32" s="162">
        <f>SUM(S24:S31)</f>
        <v>0</v>
      </c>
      <c r="AA32" s="696"/>
      <c r="AB32" s="698">
        <f t="shared" si="1"/>
        <v>0</v>
      </c>
      <c r="AC32" s="696"/>
      <c r="AD32" s="698">
        <f t="shared" si="2"/>
        <v>0</v>
      </c>
      <c r="AE32" s="696"/>
      <c r="AF32" s="698">
        <f t="shared" si="3"/>
        <v>0</v>
      </c>
      <c r="AG32" s="696"/>
      <c r="AH32" s="698">
        <f t="shared" si="4"/>
        <v>0</v>
      </c>
      <c r="AI32" s="696"/>
      <c r="AJ32" s="698">
        <f t="shared" si="0"/>
        <v>0</v>
      </c>
      <c r="AK32" s="696"/>
      <c r="AL32" s="698">
        <f t="shared" si="5"/>
        <v>0</v>
      </c>
    </row>
    <row r="33" spans="2:37" ht="13.35" customHeight="1">
      <c r="B33" s="912"/>
      <c r="C33" s="912"/>
      <c r="D33" s="912"/>
      <c r="E33" s="912"/>
      <c r="F33" s="912"/>
      <c r="G33" s="912"/>
      <c r="H33" s="912"/>
      <c r="I33" s="912"/>
      <c r="J33" s="912"/>
      <c r="K33" s="566"/>
      <c r="L33" s="567"/>
      <c r="M33" s="567"/>
      <c r="N33" s="568"/>
      <c r="O33" s="567"/>
      <c r="P33" s="567"/>
      <c r="Q33" s="147" t="s">
        <v>422</v>
      </c>
      <c r="R33" s="657">
        <f>SUM(C32,F32,I32,L32,O32,R32)</f>
        <v>31890</v>
      </c>
      <c r="S33" s="658">
        <f>SUM(D32,G32,J32,M32,P32,S32)</f>
        <v>0</v>
      </c>
      <c r="AA33" s="218"/>
      <c r="AB33" s="218"/>
      <c r="AJ33" s="693"/>
      <c r="AK33" s="692"/>
    </row>
    <row r="34" spans="2:37" ht="13.35" customHeight="1">
      <c r="B34" s="654"/>
      <c r="C34" s="654"/>
      <c r="D34" s="654"/>
      <c r="E34" s="654"/>
      <c r="F34" s="654"/>
      <c r="G34" s="654"/>
      <c r="H34" s="654"/>
      <c r="I34" s="654"/>
      <c r="J34" s="654"/>
      <c r="K34" s="566"/>
      <c r="L34" s="567"/>
      <c r="M34" s="567"/>
      <c r="N34" s="568"/>
      <c r="O34" s="567"/>
      <c r="P34" s="567"/>
      <c r="Q34" s="655"/>
      <c r="R34" s="656"/>
      <c r="S34" s="656"/>
      <c r="AA34" s="218"/>
      <c r="AB34" s="218"/>
      <c r="AJ34" s="693"/>
      <c r="AK34" s="692"/>
    </row>
    <row r="35" spans="2:37" ht="13.5" customHeight="1">
      <c r="B35" s="913" t="s">
        <v>439</v>
      </c>
      <c r="C35" s="913"/>
      <c r="D35" s="913"/>
      <c r="E35" s="913"/>
      <c r="F35" s="913"/>
      <c r="G35" s="913"/>
      <c r="H35" s="913"/>
      <c r="I35" s="913"/>
      <c r="J35" s="913"/>
      <c r="K35" s="913"/>
      <c r="L35" s="913"/>
      <c r="M35" s="913"/>
      <c r="N35" s="913"/>
      <c r="O35" s="913"/>
      <c r="P35" s="913"/>
      <c r="Q35" s="913"/>
      <c r="R35" s="913"/>
      <c r="S35" s="913"/>
      <c r="AA35" s="218"/>
      <c r="AB35" s="218"/>
      <c r="AJ35" s="693"/>
      <c r="AK35" s="692"/>
    </row>
    <row r="36" spans="2:37" ht="13.5" customHeight="1">
      <c r="B36" s="914" t="s">
        <v>501</v>
      </c>
      <c r="C36" s="914"/>
      <c r="D36" s="914"/>
      <c r="E36" s="914"/>
      <c r="F36" s="914"/>
      <c r="G36" s="914"/>
      <c r="H36" s="914"/>
      <c r="I36" s="914"/>
      <c r="J36" s="914"/>
      <c r="K36" s="914"/>
      <c r="L36" s="914"/>
      <c r="M36" s="914"/>
      <c r="N36" s="914"/>
      <c r="O36" s="914"/>
      <c r="P36" s="914"/>
      <c r="Q36" s="914"/>
      <c r="R36" s="914"/>
      <c r="S36" s="914"/>
      <c r="AA36" s="218"/>
      <c r="AB36" s="218"/>
      <c r="AJ36" s="693"/>
      <c r="AK36" s="692"/>
    </row>
    <row r="37" spans="2:37" ht="13.5" customHeight="1">
      <c r="B37" s="61" t="s">
        <v>1011</v>
      </c>
      <c r="C37" s="533"/>
      <c r="D37" s="533"/>
      <c r="E37" s="506"/>
      <c r="F37" s="533"/>
      <c r="G37" s="533"/>
      <c r="H37" s="506"/>
      <c r="I37" s="533"/>
      <c r="J37" s="533"/>
      <c r="K37" s="506"/>
      <c r="L37" s="533"/>
      <c r="M37" s="533"/>
      <c r="N37" s="506"/>
      <c r="O37" s="533"/>
      <c r="P37" s="533"/>
      <c r="Q37" s="506"/>
      <c r="R37" s="533"/>
      <c r="S37" s="533"/>
      <c r="AA37" s="218"/>
      <c r="AB37" s="218"/>
      <c r="AJ37" s="693"/>
      <c r="AK37" s="692"/>
    </row>
    <row r="38" spans="2:37" ht="13.5" customHeight="1">
      <c r="B38" s="506"/>
      <c r="C38" s="533"/>
      <c r="D38" s="533"/>
      <c r="E38" s="506"/>
      <c r="F38" s="533"/>
      <c r="G38" s="533"/>
      <c r="H38" s="506"/>
      <c r="I38" s="533"/>
      <c r="J38" s="533"/>
      <c r="K38" s="506"/>
      <c r="L38" s="533"/>
      <c r="M38" s="533"/>
      <c r="N38" s="506"/>
      <c r="O38" s="533"/>
      <c r="P38" s="533"/>
      <c r="Q38" s="506"/>
      <c r="R38" s="533"/>
      <c r="S38" s="533"/>
      <c r="AA38" s="218"/>
      <c r="AB38" s="218"/>
      <c r="AJ38" s="693"/>
      <c r="AK38" s="692"/>
    </row>
    <row r="39" spans="2:37" ht="13.5" customHeight="1">
      <c r="B39" s="506"/>
      <c r="C39" s="533"/>
      <c r="D39" s="533"/>
      <c r="E39" s="506"/>
      <c r="F39" s="533"/>
      <c r="G39" s="533"/>
      <c r="H39" s="506"/>
      <c r="I39" s="533"/>
      <c r="J39" s="533"/>
      <c r="K39" s="506"/>
      <c r="L39" s="533"/>
      <c r="M39" s="533"/>
      <c r="N39" s="506"/>
      <c r="O39" s="533"/>
      <c r="P39" s="533"/>
      <c r="Q39" s="506"/>
      <c r="R39" s="533"/>
      <c r="S39" s="533"/>
      <c r="AA39" s="218"/>
      <c r="AB39" s="218"/>
      <c r="AJ39" s="693"/>
      <c r="AK39" s="692"/>
    </row>
    <row r="40" spans="2:37" ht="13.5" customHeight="1">
      <c r="B40" s="506"/>
      <c r="C40" s="533"/>
      <c r="D40" s="533"/>
      <c r="E40" s="506"/>
      <c r="F40" s="533"/>
      <c r="G40" s="533"/>
      <c r="H40" s="506"/>
      <c r="I40" s="533"/>
      <c r="J40" s="533"/>
      <c r="K40" s="506"/>
      <c r="L40" s="533"/>
      <c r="M40" s="533"/>
      <c r="N40" s="506"/>
      <c r="O40" s="533"/>
      <c r="P40" s="533"/>
      <c r="Q40" s="506"/>
      <c r="R40" s="533"/>
      <c r="S40" s="533"/>
      <c r="AA40" s="218"/>
      <c r="AB40" s="218"/>
      <c r="AJ40" s="693"/>
      <c r="AK40" s="692"/>
    </row>
    <row r="41" spans="2:37" ht="13.5" customHeight="1">
      <c r="B41" s="506"/>
      <c r="C41" s="533"/>
      <c r="D41" s="533"/>
      <c r="E41" s="506"/>
      <c r="F41" s="533"/>
      <c r="G41" s="533"/>
      <c r="H41" s="506"/>
      <c r="I41" s="533"/>
      <c r="J41" s="533"/>
      <c r="K41" s="506"/>
      <c r="L41" s="533"/>
      <c r="M41" s="533"/>
      <c r="N41" s="506"/>
      <c r="O41" s="533"/>
      <c r="P41" s="533"/>
      <c r="Q41" s="506"/>
      <c r="R41" s="533"/>
      <c r="S41" s="533"/>
      <c r="AA41" s="218"/>
      <c r="AB41" s="218"/>
      <c r="AJ41" s="693"/>
      <c r="AK41" s="692"/>
    </row>
    <row r="42" spans="2:37" ht="13.5" customHeight="1">
      <c r="B42" s="506"/>
      <c r="C42" s="533"/>
      <c r="D42" s="533"/>
      <c r="E42" s="506"/>
      <c r="F42" s="533"/>
      <c r="G42" s="533"/>
      <c r="H42" s="506"/>
      <c r="I42" s="533"/>
      <c r="J42" s="533"/>
      <c r="K42" s="506"/>
      <c r="L42" s="533"/>
      <c r="M42" s="533"/>
      <c r="N42" s="506"/>
      <c r="O42" s="533"/>
      <c r="P42" s="533"/>
      <c r="Q42" s="506"/>
      <c r="R42" s="533"/>
      <c r="S42" s="533"/>
      <c r="AA42" s="218"/>
      <c r="AB42" s="218"/>
      <c r="AJ42" s="693"/>
      <c r="AK42" s="692"/>
    </row>
    <row r="43" spans="2:37" ht="13.5" customHeight="1">
      <c r="B43" s="506"/>
      <c r="C43" s="533"/>
      <c r="D43" s="533"/>
      <c r="E43" s="506"/>
      <c r="F43" s="533"/>
      <c r="G43" s="533"/>
      <c r="H43" s="506"/>
      <c r="I43" s="533"/>
      <c r="J43" s="533"/>
      <c r="K43" s="506"/>
      <c r="L43" s="533"/>
      <c r="M43" s="533"/>
      <c r="N43" s="506"/>
      <c r="O43" s="533"/>
      <c r="P43" s="533"/>
      <c r="Q43" s="506"/>
      <c r="R43" s="533"/>
      <c r="S43" s="533"/>
      <c r="AA43" s="218"/>
      <c r="AB43" s="218"/>
      <c r="AJ43" s="693"/>
      <c r="AK43" s="692"/>
    </row>
    <row r="44" spans="2:37" ht="13.5" customHeight="1">
      <c r="B44" s="506"/>
      <c r="C44" s="533"/>
      <c r="D44" s="533"/>
      <c r="E44" s="506"/>
      <c r="F44" s="533"/>
      <c r="G44" s="533"/>
      <c r="H44" s="506"/>
      <c r="I44" s="533"/>
      <c r="J44" s="533"/>
      <c r="K44" s="506"/>
      <c r="L44" s="533"/>
      <c r="M44" s="533"/>
      <c r="N44" s="506"/>
      <c r="O44" s="533"/>
      <c r="P44" s="533"/>
      <c r="Q44" s="506"/>
      <c r="R44" s="533"/>
      <c r="S44" s="533"/>
      <c r="AA44" s="218"/>
      <c r="AB44" s="218"/>
      <c r="AJ44" s="693"/>
      <c r="AK44" s="692"/>
    </row>
    <row r="45" spans="2:37" ht="13.5" customHeight="1">
      <c r="AB45" s="218"/>
      <c r="AJ45" s="693"/>
      <c r="AK45" s="692"/>
    </row>
    <row r="46" spans="2:37" ht="13.5" customHeight="1">
      <c r="AB46" s="218"/>
      <c r="AJ46" s="693"/>
      <c r="AK46" s="692"/>
    </row>
    <row r="47" spans="2:37" ht="13.5" customHeight="1"/>
    <row r="48" spans="2:37"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sheetData>
  <sheetProtection password="9EF0" sheet="1"/>
  <mergeCells count="11">
    <mergeCell ref="B36:S36"/>
    <mergeCell ref="AA6:AB6"/>
    <mergeCell ref="AC6:AD6"/>
    <mergeCell ref="AE6:AF6"/>
    <mergeCell ref="AG6:AH6"/>
    <mergeCell ref="AI6:AJ6"/>
    <mergeCell ref="AK6:AL6"/>
    <mergeCell ref="D3:E3"/>
    <mergeCell ref="F3:G3"/>
    <mergeCell ref="B33:J33"/>
    <mergeCell ref="B35:S35"/>
  </mergeCells>
  <phoneticPr fontId="2"/>
  <conditionalFormatting sqref="S24:S31 P24:P31 M24:M31 D31 J30:J31 G31 J18 M18 P8:P18 S8:S18">
    <cfRule type="cellIs" dxfId="52" priority="11" operator="greaterThan">
      <formula>C8</formula>
    </cfRule>
  </conditionalFormatting>
  <conditionalFormatting sqref="D8:D17">
    <cfRule type="cellIs" dxfId="51" priority="8" operator="greaterThan">
      <formula>C8</formula>
    </cfRule>
  </conditionalFormatting>
  <conditionalFormatting sqref="G8:G17">
    <cfRule type="cellIs" dxfId="50" priority="7" operator="greaterThan">
      <formula>F8</formula>
    </cfRule>
  </conditionalFormatting>
  <conditionalFormatting sqref="M8:M17">
    <cfRule type="cellIs" dxfId="49" priority="5" operator="greaterThan">
      <formula>L8</formula>
    </cfRule>
  </conditionalFormatting>
  <conditionalFormatting sqref="D24:D30">
    <cfRule type="cellIs" dxfId="48" priority="4" operator="greaterThan">
      <formula>C24</formula>
    </cfRule>
  </conditionalFormatting>
  <conditionalFormatting sqref="G24:G29">
    <cfRule type="cellIs" dxfId="47" priority="3" operator="greaterThan">
      <formula>F24</formula>
    </cfRule>
  </conditionalFormatting>
  <conditionalFormatting sqref="J24:J29">
    <cfRule type="cellIs" dxfId="46" priority="2" operator="greaterThan">
      <formula>I24</formula>
    </cfRule>
  </conditionalFormatting>
  <conditionalFormatting sqref="J8:J17">
    <cfRule type="cellIs" dxfId="45" priority="1" operator="greaterThan">
      <formula>I8</formula>
    </cfRule>
  </conditionalFormatting>
  <hyperlinks>
    <hyperlink ref="A1" location="最初に入力!A1" tooltip=" " display="　　" xr:uid="{8EBCC172-8481-4D8E-9647-D5B0FCDB98F8}"/>
  </hyperlinks>
  <pageMargins left="0.31496062992125984" right="0.31496062992125984" top="0.19685039370078741" bottom="0.19685039370078741" header="0.31496062992125984" footer="0"/>
  <pageSetup paperSize="9" scale="92" orientation="landscape" r:id="rId1"/>
  <headerFooter>
    <oddFooter>&amp;R&amp;"ＭＳ ゴシック,標準"&amp;8㈱中国新聞サービスセンター</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00C87-D7C4-48C1-BC5D-895D41B681BB}">
  <sheetPr codeName="Sheet5">
    <pageSetUpPr fitToPage="1"/>
  </sheetPr>
  <dimension ref="A1:AL70"/>
  <sheetViews>
    <sheetView showGridLines="0" zoomScaleNormal="100" workbookViewId="0"/>
  </sheetViews>
  <sheetFormatPr defaultColWidth="8.625" defaultRowHeight="18.75"/>
  <cols>
    <col min="1" max="1" width="1.5" style="218" customWidth="1"/>
    <col min="2" max="2" width="10.625" style="217" customWidth="1"/>
    <col min="3" max="4" width="6.375" style="220" customWidth="1"/>
    <col min="5" max="5" width="10.625" style="217" customWidth="1"/>
    <col min="6" max="7" width="6.375" style="220" customWidth="1"/>
    <col min="8" max="8" width="10.625" style="217" customWidth="1"/>
    <col min="9" max="10" width="6.375" style="220" customWidth="1"/>
    <col min="11" max="11" width="10.625" style="217" customWidth="1"/>
    <col min="12" max="13" width="6.375" style="220" customWidth="1"/>
    <col min="14" max="14" width="10.625" style="217" customWidth="1"/>
    <col min="15" max="16" width="6.375" style="220" customWidth="1"/>
    <col min="17" max="17" width="10.625" style="217" customWidth="1"/>
    <col min="18" max="19" width="6.375" style="220" customWidth="1"/>
    <col min="20" max="25" width="8.625" style="218"/>
    <col min="26" max="26" width="22" style="218" customWidth="1"/>
    <col min="27" max="27" width="13.875" style="692" hidden="1" customWidth="1"/>
    <col min="28" max="28" width="7.125" style="693" hidden="1" customWidth="1"/>
    <col min="29" max="29" width="13.875" style="692" hidden="1" customWidth="1"/>
    <col min="30" max="30" width="7.125" style="693" hidden="1" customWidth="1"/>
    <col min="31" max="31" width="14.3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36.875" hidden="1" customWidth="1"/>
    <col min="39" max="39" width="22" style="218" customWidth="1"/>
    <col min="40" max="16384" width="8.625" style="218"/>
  </cols>
  <sheetData>
    <row r="1" spans="1:38" ht="13.5" customHeight="1">
      <c r="A1" s="291"/>
      <c r="C1" s="218"/>
      <c r="D1" s="218"/>
      <c r="F1" s="218"/>
      <c r="G1" s="218"/>
      <c r="I1" s="218"/>
      <c r="J1" s="218"/>
      <c r="L1" s="218"/>
      <c r="M1" s="218"/>
      <c r="O1" s="218"/>
      <c r="P1" s="218"/>
      <c r="R1" s="218"/>
      <c r="S1" s="35" t="str">
        <f>最初に入力!N1</f>
        <v>2026年8月1日改定</v>
      </c>
      <c r="AA1" s="692" t="s">
        <v>1028</v>
      </c>
    </row>
    <row r="2" spans="1:38" ht="13.5" customHeight="1">
      <c r="B2" s="271" t="s">
        <v>285</v>
      </c>
      <c r="C2" s="272"/>
      <c r="D2" s="273" t="s">
        <v>286</v>
      </c>
      <c r="E2" s="274"/>
      <c r="F2" s="273" t="s">
        <v>287</v>
      </c>
      <c r="G2" s="272"/>
      <c r="H2" s="275" t="s">
        <v>288</v>
      </c>
      <c r="I2" s="273" t="s">
        <v>289</v>
      </c>
      <c r="J2" s="276"/>
      <c r="K2" s="274"/>
      <c r="L2" s="273" t="s">
        <v>290</v>
      </c>
      <c r="M2" s="276"/>
      <c r="N2" s="277"/>
      <c r="O2" s="272"/>
      <c r="P2" s="273" t="s">
        <v>291</v>
      </c>
      <c r="Q2" s="274"/>
      <c r="R2" s="278" t="s">
        <v>292</v>
      </c>
      <c r="S2" s="278" t="s">
        <v>293</v>
      </c>
    </row>
    <row r="3" spans="1:38" ht="29.25" customHeight="1">
      <c r="B3" s="167" t="str">
        <f>IF(最初に入力!C2&lt;&gt;"",TEXT(最初に入力!C2,"m月d日(aaa)"),"")</f>
        <v/>
      </c>
      <c r="C3" s="504"/>
      <c r="D3" s="908">
        <f>最初に入力!C5</f>
        <v>0</v>
      </c>
      <c r="E3" s="909"/>
      <c r="F3" s="908">
        <f>SUM(S20,S27)</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row>
    <row r="5" spans="1:38" ht="13.5" customHeight="1">
      <c r="B5" s="144" t="s">
        <v>885</v>
      </c>
      <c r="C5" s="494"/>
      <c r="D5" s="494"/>
      <c r="E5" s="506"/>
      <c r="F5" s="494"/>
      <c r="G5" s="494"/>
      <c r="H5" s="506"/>
      <c r="I5" s="494"/>
      <c r="J5" s="494"/>
      <c r="K5" s="506"/>
      <c r="L5" s="494"/>
      <c r="M5" s="494"/>
      <c r="N5" s="506"/>
      <c r="O5" s="494"/>
      <c r="P5" s="169"/>
      <c r="Q5" s="506"/>
      <c r="R5" s="494"/>
      <c r="S5" s="170" t="s">
        <v>295</v>
      </c>
    </row>
    <row r="6" spans="1:38" ht="13.5" customHeight="1">
      <c r="B6" s="608" t="s">
        <v>741</v>
      </c>
      <c r="C6" s="609"/>
      <c r="D6" s="610"/>
      <c r="E6" s="611" t="s">
        <v>886</v>
      </c>
      <c r="F6" s="609"/>
      <c r="G6" s="610"/>
      <c r="H6" s="611" t="s">
        <v>742</v>
      </c>
      <c r="I6" s="609"/>
      <c r="J6" s="610"/>
      <c r="K6" s="611" t="s">
        <v>743</v>
      </c>
      <c r="L6" s="609"/>
      <c r="M6" s="610"/>
      <c r="N6" s="611" t="s">
        <v>744</v>
      </c>
      <c r="O6" s="609"/>
      <c r="P6" s="610"/>
      <c r="Q6" s="611" t="s">
        <v>746</v>
      </c>
      <c r="R6" s="609"/>
      <c r="S6" s="610"/>
      <c r="AA6" s="907" t="s">
        <v>1122</v>
      </c>
      <c r="AB6" s="907"/>
      <c r="AC6" s="907" t="s">
        <v>1123</v>
      </c>
      <c r="AD6" s="907"/>
      <c r="AE6" s="907" t="s">
        <v>1124</v>
      </c>
      <c r="AF6" s="907"/>
      <c r="AG6" s="907" t="s">
        <v>1125</v>
      </c>
      <c r="AH6" s="907"/>
      <c r="AI6" s="907" t="s">
        <v>1126</v>
      </c>
      <c r="AJ6" s="907"/>
      <c r="AK6" s="907" t="s">
        <v>1127</v>
      </c>
      <c r="AL6" s="907"/>
    </row>
    <row r="7" spans="1:38" ht="13.5" customHeight="1">
      <c r="B7" s="621" t="s">
        <v>302</v>
      </c>
      <c r="C7" s="622" t="s">
        <v>303</v>
      </c>
      <c r="D7" s="623" t="s">
        <v>304</v>
      </c>
      <c r="E7" s="621" t="s">
        <v>306</v>
      </c>
      <c r="F7" s="622" t="s">
        <v>303</v>
      </c>
      <c r="G7" s="623" t="s">
        <v>304</v>
      </c>
      <c r="H7" s="621" t="s">
        <v>305</v>
      </c>
      <c r="I7" s="622" t="s">
        <v>303</v>
      </c>
      <c r="J7" s="623" t="s">
        <v>304</v>
      </c>
      <c r="K7" s="621" t="s">
        <v>305</v>
      </c>
      <c r="L7" s="622" t="s">
        <v>303</v>
      </c>
      <c r="M7" s="623" t="s">
        <v>304</v>
      </c>
      <c r="N7" s="621" t="s">
        <v>306</v>
      </c>
      <c r="O7" s="622" t="s">
        <v>303</v>
      </c>
      <c r="P7" s="623" t="s">
        <v>304</v>
      </c>
      <c r="Q7" s="621" t="s">
        <v>306</v>
      </c>
      <c r="R7" s="622" t="s">
        <v>303</v>
      </c>
      <c r="S7" s="623"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48" t="s">
        <v>887</v>
      </c>
      <c r="C8" s="171">
        <v>2950</v>
      </c>
      <c r="D8" s="660"/>
      <c r="E8" s="148" t="s">
        <v>502</v>
      </c>
      <c r="F8" s="171">
        <v>650</v>
      </c>
      <c r="G8" s="660"/>
      <c r="H8" s="148" t="s">
        <v>1716</v>
      </c>
      <c r="I8" s="171">
        <v>320</v>
      </c>
      <c r="J8" s="660"/>
      <c r="K8" s="148" t="s">
        <v>503</v>
      </c>
      <c r="L8" s="171">
        <v>150</v>
      </c>
      <c r="M8" s="660"/>
      <c r="N8" s="148"/>
      <c r="O8" s="171"/>
      <c r="P8" s="150"/>
      <c r="Q8" s="148"/>
      <c r="R8" s="171"/>
      <c r="S8" s="150"/>
      <c r="U8" s="285"/>
      <c r="AA8" s="733" t="s">
        <v>1113</v>
      </c>
      <c r="AB8" s="698">
        <f>D8</f>
        <v>0</v>
      </c>
      <c r="AC8" s="697" t="s">
        <v>1286</v>
      </c>
      <c r="AD8" s="698">
        <f>G8</f>
        <v>0</v>
      </c>
      <c r="AE8" s="697" t="s">
        <v>1804</v>
      </c>
      <c r="AF8" s="698">
        <f>J8</f>
        <v>0</v>
      </c>
      <c r="AG8" s="697" t="s">
        <v>1287</v>
      </c>
      <c r="AH8" s="698">
        <f>M8</f>
        <v>0</v>
      </c>
      <c r="AI8" s="696"/>
      <c r="AJ8" s="698">
        <f>P8</f>
        <v>0</v>
      </c>
      <c r="AK8" s="696"/>
      <c r="AL8" s="698">
        <f>S8</f>
        <v>0</v>
      </c>
    </row>
    <row r="9" spans="1:38" ht="13.5" customHeight="1">
      <c r="B9" s="151" t="s">
        <v>888</v>
      </c>
      <c r="C9" s="172">
        <v>3940</v>
      </c>
      <c r="D9" s="659"/>
      <c r="E9" s="151" t="s">
        <v>504</v>
      </c>
      <c r="F9" s="172">
        <v>590</v>
      </c>
      <c r="G9" s="659"/>
      <c r="H9" s="151" t="s">
        <v>1717</v>
      </c>
      <c r="I9" s="172">
        <v>270</v>
      </c>
      <c r="J9" s="659"/>
      <c r="K9" s="151"/>
      <c r="L9" s="172"/>
      <c r="M9" s="659"/>
      <c r="N9" s="151"/>
      <c r="O9" s="172"/>
      <c r="P9" s="153"/>
      <c r="Q9" s="151"/>
      <c r="R9" s="172"/>
      <c r="S9" s="153"/>
      <c r="U9" s="285"/>
      <c r="AA9" s="733" t="s">
        <v>1114</v>
      </c>
      <c r="AB9" s="698">
        <f>D9</f>
        <v>0</v>
      </c>
      <c r="AC9" s="697" t="s">
        <v>1288</v>
      </c>
      <c r="AD9" s="698">
        <f>G9</f>
        <v>0</v>
      </c>
      <c r="AE9" s="748">
        <v>342132040000</v>
      </c>
      <c r="AF9" s="698">
        <f>J9</f>
        <v>0</v>
      </c>
      <c r="AG9" s="696"/>
      <c r="AH9" s="698">
        <f>M9</f>
        <v>0</v>
      </c>
      <c r="AI9" s="696"/>
      <c r="AJ9" s="698">
        <f t="shared" ref="AJ9:AJ26" si="0">P9</f>
        <v>0</v>
      </c>
      <c r="AK9" s="696"/>
      <c r="AL9" s="698">
        <f>S9</f>
        <v>0</v>
      </c>
    </row>
    <row r="10" spans="1:38" ht="13.5" customHeight="1">
      <c r="B10" s="151" t="s">
        <v>889</v>
      </c>
      <c r="C10" s="172">
        <v>2210</v>
      </c>
      <c r="D10" s="659"/>
      <c r="E10" s="151" t="s">
        <v>505</v>
      </c>
      <c r="F10" s="172">
        <v>90</v>
      </c>
      <c r="G10" s="659"/>
      <c r="H10" s="151" t="s">
        <v>1718</v>
      </c>
      <c r="I10" s="172">
        <v>340</v>
      </c>
      <c r="J10" s="659"/>
      <c r="K10" s="151"/>
      <c r="L10" s="172"/>
      <c r="M10" s="659"/>
      <c r="N10" s="151"/>
      <c r="O10" s="172"/>
      <c r="P10" s="153"/>
      <c r="Q10" s="151"/>
      <c r="R10" s="172"/>
      <c r="S10" s="153"/>
      <c r="U10" s="285"/>
      <c r="AA10" s="733" t="s">
        <v>1115</v>
      </c>
      <c r="AB10" s="698">
        <f t="shared" ref="AB10:AB26" si="1">D10</f>
        <v>0</v>
      </c>
      <c r="AC10" s="697" t="s">
        <v>1289</v>
      </c>
      <c r="AD10" s="698">
        <f t="shared" ref="AD10:AD26" si="2">G10</f>
        <v>0</v>
      </c>
      <c r="AE10" s="748">
        <v>342132050000</v>
      </c>
      <c r="AF10" s="698">
        <f t="shared" ref="AF10:AF26" si="3">J10</f>
        <v>0</v>
      </c>
      <c r="AG10" s="733" t="s">
        <v>1290</v>
      </c>
      <c r="AH10" s="698">
        <f t="shared" ref="AH10:AH26" si="4">M10</f>
        <v>0</v>
      </c>
      <c r="AI10" s="696"/>
      <c r="AJ10" s="698">
        <f t="shared" si="0"/>
        <v>0</v>
      </c>
      <c r="AK10" s="696"/>
      <c r="AL10" s="698">
        <f t="shared" ref="AL10:AL26" si="5">S10</f>
        <v>0</v>
      </c>
    </row>
    <row r="11" spans="1:38" ht="13.5" customHeight="1">
      <c r="B11" s="151" t="s">
        <v>890</v>
      </c>
      <c r="C11" s="172">
        <v>4000</v>
      </c>
      <c r="D11" s="659"/>
      <c r="E11" s="151" t="s">
        <v>507</v>
      </c>
      <c r="F11" s="172">
        <v>1570</v>
      </c>
      <c r="G11" s="659"/>
      <c r="H11" s="151" t="s">
        <v>1719</v>
      </c>
      <c r="I11" s="172">
        <v>500</v>
      </c>
      <c r="J11" s="659"/>
      <c r="K11" s="151" t="s">
        <v>1908</v>
      </c>
      <c r="L11" s="172">
        <v>930</v>
      </c>
      <c r="M11" s="659"/>
      <c r="N11" s="151"/>
      <c r="O11" s="172"/>
      <c r="P11" s="153"/>
      <c r="Q11" s="151"/>
      <c r="R11" s="172"/>
      <c r="S11" s="153"/>
      <c r="U11" s="285"/>
      <c r="AA11" s="733" t="s">
        <v>1116</v>
      </c>
      <c r="AB11" s="698">
        <f t="shared" si="1"/>
        <v>0</v>
      </c>
      <c r="AC11" s="697" t="s">
        <v>1291</v>
      </c>
      <c r="AD11" s="698">
        <f t="shared" si="2"/>
        <v>0</v>
      </c>
      <c r="AE11" s="748">
        <v>342132060000</v>
      </c>
      <c r="AF11" s="698">
        <f t="shared" si="3"/>
        <v>0</v>
      </c>
      <c r="AG11" s="733" t="s">
        <v>1292</v>
      </c>
      <c r="AH11" s="698">
        <f t="shared" si="4"/>
        <v>0</v>
      </c>
      <c r="AI11" s="696"/>
      <c r="AJ11" s="698">
        <f t="shared" si="0"/>
        <v>0</v>
      </c>
      <c r="AK11" s="696"/>
      <c r="AL11" s="698">
        <f t="shared" si="5"/>
        <v>0</v>
      </c>
    </row>
    <row r="12" spans="1:38" ht="13.5" customHeight="1">
      <c r="B12" s="151" t="s">
        <v>891</v>
      </c>
      <c r="C12" s="172">
        <v>1730</v>
      </c>
      <c r="D12" s="659"/>
      <c r="E12" s="151" t="s">
        <v>508</v>
      </c>
      <c r="F12" s="172">
        <v>310</v>
      </c>
      <c r="G12" s="659"/>
      <c r="H12" s="151" t="s">
        <v>1720</v>
      </c>
      <c r="I12" s="172">
        <v>180</v>
      </c>
      <c r="J12" s="659"/>
      <c r="K12" s="151"/>
      <c r="L12" s="172"/>
      <c r="M12" s="153"/>
      <c r="N12" s="151"/>
      <c r="O12" s="172"/>
      <c r="P12" s="153"/>
      <c r="Q12" s="151"/>
      <c r="R12" s="172"/>
      <c r="S12" s="153"/>
      <c r="U12" s="285"/>
      <c r="AA12" s="733" t="s">
        <v>1117</v>
      </c>
      <c r="AB12" s="698">
        <f t="shared" si="1"/>
        <v>0</v>
      </c>
      <c r="AC12" s="697" t="s">
        <v>1293</v>
      </c>
      <c r="AD12" s="698">
        <f t="shared" si="2"/>
        <v>0</v>
      </c>
      <c r="AE12" s="748">
        <v>342132070000</v>
      </c>
      <c r="AF12" s="698">
        <f t="shared" si="3"/>
        <v>0</v>
      </c>
      <c r="AG12" s="696"/>
      <c r="AH12" s="698">
        <f t="shared" si="4"/>
        <v>0</v>
      </c>
      <c r="AI12" s="696"/>
      <c r="AJ12" s="698">
        <f t="shared" si="0"/>
        <v>0</v>
      </c>
      <c r="AK12" s="696"/>
      <c r="AL12" s="698">
        <f t="shared" si="5"/>
        <v>0</v>
      </c>
    </row>
    <row r="13" spans="1:38" ht="13.5" customHeight="1">
      <c r="B13" s="151" t="s">
        <v>892</v>
      </c>
      <c r="C13" s="172">
        <v>3470</v>
      </c>
      <c r="D13" s="659"/>
      <c r="E13" s="151" t="s">
        <v>509</v>
      </c>
      <c r="F13" s="172">
        <v>840</v>
      </c>
      <c r="G13" s="153"/>
      <c r="H13" s="151"/>
      <c r="I13" s="172"/>
      <c r="J13" s="659"/>
      <c r="K13" s="151"/>
      <c r="L13" s="172"/>
      <c r="M13" s="153"/>
      <c r="N13" s="151"/>
      <c r="O13" s="172"/>
      <c r="P13" s="153"/>
      <c r="Q13" s="151"/>
      <c r="R13" s="172"/>
      <c r="S13" s="153"/>
      <c r="U13" s="285"/>
      <c r="AA13" s="697" t="s">
        <v>1294</v>
      </c>
      <c r="AB13" s="698">
        <f t="shared" si="1"/>
        <v>0</v>
      </c>
      <c r="AC13" s="697" t="s">
        <v>1295</v>
      </c>
      <c r="AD13" s="698">
        <f t="shared" si="2"/>
        <v>0</v>
      </c>
      <c r="AE13" s="697"/>
      <c r="AF13" s="698">
        <f t="shared" si="3"/>
        <v>0</v>
      </c>
      <c r="AG13" s="696"/>
      <c r="AH13" s="698">
        <f t="shared" si="4"/>
        <v>0</v>
      </c>
      <c r="AI13" s="696"/>
      <c r="AJ13" s="698">
        <f t="shared" si="0"/>
        <v>0</v>
      </c>
      <c r="AK13" s="696"/>
      <c r="AL13" s="698">
        <f t="shared" si="5"/>
        <v>0</v>
      </c>
    </row>
    <row r="14" spans="1:38" ht="13.5" customHeight="1">
      <c r="B14" s="551" t="s">
        <v>1963</v>
      </c>
      <c r="C14" s="172"/>
      <c r="D14" s="650"/>
      <c r="E14" s="154"/>
      <c r="F14" s="172"/>
      <c r="G14" s="153"/>
      <c r="H14" s="151"/>
      <c r="I14" s="172"/>
      <c r="J14" s="153"/>
      <c r="K14" s="151"/>
      <c r="L14" s="172"/>
      <c r="M14" s="153"/>
      <c r="N14" s="151"/>
      <c r="O14" s="172"/>
      <c r="P14" s="153"/>
      <c r="Q14" s="151"/>
      <c r="R14" s="172"/>
      <c r="S14" s="153"/>
      <c r="U14" s="285"/>
      <c r="AA14" s="696"/>
      <c r="AB14" s="698">
        <f t="shared" si="1"/>
        <v>0</v>
      </c>
      <c r="AC14" s="696"/>
      <c r="AD14" s="698">
        <f t="shared" si="2"/>
        <v>0</v>
      </c>
      <c r="AE14" s="696"/>
      <c r="AF14" s="698">
        <f t="shared" si="3"/>
        <v>0</v>
      </c>
      <c r="AG14" s="696"/>
      <c r="AH14" s="698">
        <f t="shared" si="4"/>
        <v>0</v>
      </c>
      <c r="AI14" s="696"/>
      <c r="AJ14" s="698">
        <f t="shared" si="0"/>
        <v>0</v>
      </c>
      <c r="AK14" s="696"/>
      <c r="AL14" s="698">
        <f t="shared" si="5"/>
        <v>0</v>
      </c>
    </row>
    <row r="15" spans="1:38" ht="13.5" customHeight="1">
      <c r="B15" s="552"/>
      <c r="C15" s="172"/>
      <c r="D15" s="650"/>
      <c r="E15" s="553"/>
      <c r="F15" s="172"/>
      <c r="G15" s="153"/>
      <c r="H15" s="151"/>
      <c r="I15" s="172"/>
      <c r="J15" s="153"/>
      <c r="K15" s="151"/>
      <c r="L15" s="172"/>
      <c r="M15" s="153"/>
      <c r="N15" s="151"/>
      <c r="O15" s="172"/>
      <c r="P15" s="153"/>
      <c r="Q15" s="151"/>
      <c r="R15" s="172"/>
      <c r="S15" s="153"/>
      <c r="U15" s="285"/>
      <c r="AA15" s="696"/>
      <c r="AB15" s="698">
        <f t="shared" si="1"/>
        <v>0</v>
      </c>
      <c r="AC15" s="696"/>
      <c r="AD15" s="698">
        <f t="shared" si="2"/>
        <v>0</v>
      </c>
      <c r="AE15" s="696"/>
      <c r="AF15" s="698">
        <f t="shared" si="3"/>
        <v>0</v>
      </c>
      <c r="AG15" s="696"/>
      <c r="AH15" s="698">
        <f t="shared" si="4"/>
        <v>0</v>
      </c>
      <c r="AI15" s="696"/>
      <c r="AJ15" s="698">
        <f t="shared" si="0"/>
        <v>0</v>
      </c>
      <c r="AK15" s="696"/>
      <c r="AL15" s="698">
        <f t="shared" si="5"/>
        <v>0</v>
      </c>
    </row>
    <row r="16" spans="1:38" ht="13.5" customHeight="1">
      <c r="B16" s="552" t="s">
        <v>1985</v>
      </c>
      <c r="C16" s="172">
        <v>1870</v>
      </c>
      <c r="D16" s="659"/>
      <c r="E16" s="553" t="s">
        <v>510</v>
      </c>
      <c r="F16" s="172"/>
      <c r="G16" s="153"/>
      <c r="H16" s="151"/>
      <c r="I16" s="172"/>
      <c r="J16" s="153"/>
      <c r="K16" s="151" t="s">
        <v>506</v>
      </c>
      <c r="L16" s="811" t="s">
        <v>1984</v>
      </c>
      <c r="M16" s="153"/>
      <c r="N16" s="151"/>
      <c r="O16" s="172"/>
      <c r="P16" s="153"/>
      <c r="Q16" s="151"/>
      <c r="R16" s="172"/>
      <c r="S16" s="153"/>
      <c r="U16" s="285"/>
      <c r="AA16" s="733" t="s">
        <v>1119</v>
      </c>
      <c r="AB16" s="698">
        <f t="shared" si="1"/>
        <v>0</v>
      </c>
      <c r="AC16" s="696"/>
      <c r="AD16" s="698">
        <f t="shared" si="2"/>
        <v>0</v>
      </c>
      <c r="AE16" s="696"/>
      <c r="AF16" s="698">
        <f t="shared" si="3"/>
        <v>0</v>
      </c>
      <c r="AG16" s="697" t="s">
        <v>1954</v>
      </c>
      <c r="AH16" s="698">
        <f t="shared" si="4"/>
        <v>0</v>
      </c>
      <c r="AI16" s="696"/>
      <c r="AJ16" s="698">
        <f t="shared" si="0"/>
        <v>0</v>
      </c>
      <c r="AK16" s="696"/>
      <c r="AL16" s="698">
        <f t="shared" si="5"/>
        <v>0</v>
      </c>
    </row>
    <row r="17" spans="2:38" ht="13.5" customHeight="1">
      <c r="B17" s="151" t="s">
        <v>893</v>
      </c>
      <c r="C17" s="172">
        <v>140</v>
      </c>
      <c r="D17" s="659"/>
      <c r="E17" s="151" t="s">
        <v>511</v>
      </c>
      <c r="F17" s="172"/>
      <c r="G17" s="153"/>
      <c r="H17" s="151"/>
      <c r="I17" s="172"/>
      <c r="J17" s="153"/>
      <c r="K17" s="151"/>
      <c r="L17" s="172"/>
      <c r="M17" s="153"/>
      <c r="N17" s="151"/>
      <c r="O17" s="172"/>
      <c r="P17" s="153"/>
      <c r="Q17" s="151"/>
      <c r="R17" s="172"/>
      <c r="S17" s="153"/>
      <c r="AA17" s="733" t="s">
        <v>1120</v>
      </c>
      <c r="AB17" s="698">
        <f t="shared" si="1"/>
        <v>0</v>
      </c>
      <c r="AC17" s="696"/>
      <c r="AD17" s="698">
        <f t="shared" si="2"/>
        <v>0</v>
      </c>
      <c r="AE17" s="696"/>
      <c r="AF17" s="698">
        <f t="shared" si="3"/>
        <v>0</v>
      </c>
      <c r="AG17" s="696"/>
      <c r="AH17" s="698">
        <f t="shared" si="4"/>
        <v>0</v>
      </c>
      <c r="AI17" s="696"/>
      <c r="AJ17" s="698">
        <f t="shared" si="0"/>
        <v>0</v>
      </c>
      <c r="AK17" s="696"/>
      <c r="AL17" s="698">
        <f t="shared" si="5"/>
        <v>0</v>
      </c>
    </row>
    <row r="18" spans="2:38" ht="13.5" customHeight="1">
      <c r="B18" s="158"/>
      <c r="C18" s="530"/>
      <c r="D18" s="489"/>
      <c r="E18" s="158"/>
      <c r="F18" s="530"/>
      <c r="G18" s="489"/>
      <c r="H18" s="158"/>
      <c r="I18" s="530"/>
      <c r="J18" s="489"/>
      <c r="K18" s="158"/>
      <c r="L18" s="530"/>
      <c r="M18" s="489"/>
      <c r="N18" s="158"/>
      <c r="O18" s="530"/>
      <c r="P18" s="489"/>
      <c r="Q18" s="158"/>
      <c r="R18" s="530"/>
      <c r="S18" s="554"/>
      <c r="AA18" s="696"/>
      <c r="AB18" s="698">
        <f t="shared" si="1"/>
        <v>0</v>
      </c>
      <c r="AC18" s="696"/>
      <c r="AD18" s="698">
        <f t="shared" si="2"/>
        <v>0</v>
      </c>
      <c r="AE18" s="696"/>
      <c r="AF18" s="698">
        <f t="shared" si="3"/>
        <v>0</v>
      </c>
      <c r="AG18" s="696"/>
      <c r="AH18" s="698">
        <f t="shared" si="4"/>
        <v>0</v>
      </c>
      <c r="AI18" s="696"/>
      <c r="AJ18" s="698">
        <f t="shared" si="0"/>
        <v>0</v>
      </c>
      <c r="AK18" s="696"/>
      <c r="AL18" s="698">
        <f t="shared" si="5"/>
        <v>0</v>
      </c>
    </row>
    <row r="19" spans="2:38" ht="13.5" customHeight="1">
      <c r="B19" s="147" t="s">
        <v>416</v>
      </c>
      <c r="C19" s="160">
        <f>SUM(C8:C18)</f>
        <v>20310</v>
      </c>
      <c r="D19" s="160">
        <f>SUM(D8:D18)</f>
        <v>0</v>
      </c>
      <c r="E19" s="147" t="s">
        <v>417</v>
      </c>
      <c r="F19" s="160">
        <f>SUM(F8:F18)</f>
        <v>4050</v>
      </c>
      <c r="G19" s="160">
        <f>SUM(G8:G18)</f>
        <v>0</v>
      </c>
      <c r="H19" s="161" t="s">
        <v>437</v>
      </c>
      <c r="I19" s="160">
        <f>SUM(I8:I18)</f>
        <v>1610</v>
      </c>
      <c r="J19" s="160">
        <f>SUM(J8:J18)</f>
        <v>0</v>
      </c>
      <c r="K19" s="161" t="s">
        <v>438</v>
      </c>
      <c r="L19" s="160">
        <f>SUM(L8:L18)</f>
        <v>1080</v>
      </c>
      <c r="M19" s="160">
        <f>SUM(M8:M18)</f>
        <v>0</v>
      </c>
      <c r="N19" s="147" t="s">
        <v>420</v>
      </c>
      <c r="O19" s="160">
        <f>SUM(O8:O18)</f>
        <v>0</v>
      </c>
      <c r="P19" s="160">
        <f>SUM(P8:P18)</f>
        <v>0</v>
      </c>
      <c r="Q19" s="147" t="s">
        <v>421</v>
      </c>
      <c r="R19" s="160">
        <f>SUM(R8:R18)</f>
        <v>0</v>
      </c>
      <c r="S19" s="162">
        <f>SUM(S8:S18)</f>
        <v>0</v>
      </c>
      <c r="AA19" s="696"/>
      <c r="AB19" s="698">
        <f t="shared" si="1"/>
        <v>0</v>
      </c>
      <c r="AC19" s="696"/>
      <c r="AD19" s="698">
        <f t="shared" si="2"/>
        <v>0</v>
      </c>
      <c r="AE19" s="696"/>
      <c r="AF19" s="698">
        <f t="shared" si="3"/>
        <v>0</v>
      </c>
      <c r="AG19" s="696"/>
      <c r="AH19" s="698">
        <f t="shared" si="4"/>
        <v>0</v>
      </c>
      <c r="AI19" s="696"/>
      <c r="AJ19" s="698">
        <f t="shared" si="0"/>
        <v>0</v>
      </c>
      <c r="AK19" s="696"/>
      <c r="AL19" s="698">
        <f t="shared" si="5"/>
        <v>0</v>
      </c>
    </row>
    <row r="20" spans="2:38" ht="13.5" customHeight="1">
      <c r="B20" s="174"/>
      <c r="C20" s="531"/>
      <c r="D20" s="531"/>
      <c r="E20" s="174"/>
      <c r="F20" s="531"/>
      <c r="G20" s="531"/>
      <c r="H20" s="532"/>
      <c r="I20" s="531"/>
      <c r="J20" s="531"/>
      <c r="K20" s="532"/>
      <c r="L20" s="531"/>
      <c r="M20" s="531"/>
      <c r="N20" s="174"/>
      <c r="O20" s="531"/>
      <c r="P20" s="531"/>
      <c r="Q20" s="147" t="s">
        <v>422</v>
      </c>
      <c r="R20" s="160">
        <f>SUM(C19,F19,I19,L19,O19,R19)</f>
        <v>27050</v>
      </c>
      <c r="S20" s="162">
        <f>SUM(D19,G19,J19,M19,P19,S19)</f>
        <v>0</v>
      </c>
      <c r="AA20" s="696"/>
      <c r="AB20" s="698">
        <f t="shared" si="1"/>
        <v>0</v>
      </c>
      <c r="AC20" s="696"/>
      <c r="AD20" s="698">
        <f t="shared" si="2"/>
        <v>0</v>
      </c>
      <c r="AE20" s="696"/>
      <c r="AF20" s="698">
        <f t="shared" si="3"/>
        <v>0</v>
      </c>
      <c r="AG20" s="696"/>
      <c r="AH20" s="698">
        <f t="shared" si="4"/>
        <v>0</v>
      </c>
      <c r="AI20" s="696"/>
      <c r="AJ20" s="698">
        <f t="shared" si="0"/>
        <v>0</v>
      </c>
      <c r="AK20" s="696"/>
      <c r="AL20" s="698">
        <f t="shared" si="5"/>
        <v>0</v>
      </c>
    </row>
    <row r="21" spans="2:38" ht="13.5" customHeight="1">
      <c r="B21" s="144" t="s">
        <v>894</v>
      </c>
      <c r="C21" s="533"/>
      <c r="D21" s="533"/>
      <c r="E21" s="506"/>
      <c r="F21" s="533"/>
      <c r="G21" s="533"/>
      <c r="H21" s="506"/>
      <c r="I21" s="533"/>
      <c r="J21" s="533"/>
      <c r="K21" s="506"/>
      <c r="L21" s="533"/>
      <c r="M21" s="533"/>
      <c r="N21" s="555"/>
      <c r="O21" s="533"/>
      <c r="P21" s="533"/>
      <c r="Q21" s="506"/>
      <c r="R21" s="533"/>
      <c r="S21" s="170" t="s">
        <v>512</v>
      </c>
      <c r="AA21" s="696"/>
      <c r="AB21" s="698">
        <f t="shared" si="1"/>
        <v>0</v>
      </c>
      <c r="AC21" s="696"/>
      <c r="AD21" s="698">
        <f t="shared" si="2"/>
        <v>0</v>
      </c>
      <c r="AE21" s="696"/>
      <c r="AF21" s="698">
        <f t="shared" si="3"/>
        <v>0</v>
      </c>
      <c r="AG21" s="696"/>
      <c r="AH21" s="698">
        <f t="shared" si="4"/>
        <v>0</v>
      </c>
      <c r="AI21" s="696"/>
      <c r="AJ21" s="698">
        <f t="shared" si="0"/>
        <v>0</v>
      </c>
      <c r="AK21" s="696"/>
      <c r="AL21" s="698" t="str">
        <f t="shared" si="5"/>
        <v>&lt;広島折込ステーション・岩国営業所&gt;</v>
      </c>
    </row>
    <row r="22" spans="2:38" ht="13.5" customHeight="1">
      <c r="B22" s="615" t="s">
        <v>741</v>
      </c>
      <c r="C22" s="616"/>
      <c r="D22" s="617"/>
      <c r="E22" s="618" t="s">
        <v>886</v>
      </c>
      <c r="F22" s="616"/>
      <c r="G22" s="617"/>
      <c r="H22" s="618" t="s">
        <v>742</v>
      </c>
      <c r="I22" s="616"/>
      <c r="J22" s="617"/>
      <c r="K22" s="618" t="s">
        <v>743</v>
      </c>
      <c r="L22" s="616"/>
      <c r="M22" s="617"/>
      <c r="N22" s="618" t="s">
        <v>744</v>
      </c>
      <c r="O22" s="616"/>
      <c r="P22" s="617"/>
      <c r="Q22" s="618" t="s">
        <v>746</v>
      </c>
      <c r="R22" s="616"/>
      <c r="S22" s="617"/>
      <c r="AA22" s="696"/>
      <c r="AB22" s="698">
        <f t="shared" si="1"/>
        <v>0</v>
      </c>
      <c r="AC22" s="696"/>
      <c r="AD22" s="698">
        <f t="shared" si="2"/>
        <v>0</v>
      </c>
      <c r="AE22" s="696"/>
      <c r="AF22" s="698">
        <f t="shared" si="3"/>
        <v>0</v>
      </c>
      <c r="AG22" s="696"/>
      <c r="AH22" s="698">
        <f t="shared" si="4"/>
        <v>0</v>
      </c>
      <c r="AI22" s="696"/>
      <c r="AJ22" s="698">
        <f t="shared" si="0"/>
        <v>0</v>
      </c>
      <c r="AK22" s="696"/>
      <c r="AL22" s="698">
        <f t="shared" si="5"/>
        <v>0</v>
      </c>
    </row>
    <row r="23" spans="2:38" ht="13.5" customHeight="1">
      <c r="B23" s="612" t="s">
        <v>407</v>
      </c>
      <c r="C23" s="613" t="s">
        <v>303</v>
      </c>
      <c r="D23" s="614" t="s">
        <v>304</v>
      </c>
      <c r="E23" s="612" t="s">
        <v>306</v>
      </c>
      <c r="F23" s="613" t="s">
        <v>303</v>
      </c>
      <c r="G23" s="614" t="s">
        <v>304</v>
      </c>
      <c r="H23" s="612" t="s">
        <v>305</v>
      </c>
      <c r="I23" s="613" t="s">
        <v>303</v>
      </c>
      <c r="J23" s="614" t="s">
        <v>304</v>
      </c>
      <c r="K23" s="612" t="s">
        <v>305</v>
      </c>
      <c r="L23" s="613" t="s">
        <v>303</v>
      </c>
      <c r="M23" s="614" t="s">
        <v>304</v>
      </c>
      <c r="N23" s="612" t="s">
        <v>306</v>
      </c>
      <c r="O23" s="613" t="s">
        <v>303</v>
      </c>
      <c r="P23" s="614" t="s">
        <v>304</v>
      </c>
      <c r="Q23" s="612" t="s">
        <v>306</v>
      </c>
      <c r="R23" s="619" t="s">
        <v>303</v>
      </c>
      <c r="S23" s="620" t="s">
        <v>304</v>
      </c>
      <c r="AA23" s="696"/>
      <c r="AB23" s="698" t="str">
        <f t="shared" si="1"/>
        <v>折込数</v>
      </c>
      <c r="AC23" s="696"/>
      <c r="AD23" s="698" t="str">
        <f t="shared" si="2"/>
        <v>折込数</v>
      </c>
      <c r="AE23" s="696"/>
      <c r="AF23" s="698" t="str">
        <f t="shared" si="3"/>
        <v>折込数</v>
      </c>
      <c r="AG23" s="696"/>
      <c r="AH23" s="698" t="str">
        <f t="shared" si="4"/>
        <v>折込数</v>
      </c>
      <c r="AI23" s="696"/>
      <c r="AJ23" s="698" t="str">
        <f t="shared" si="0"/>
        <v>折込数</v>
      </c>
      <c r="AK23" s="696"/>
      <c r="AL23" s="698" t="str">
        <f t="shared" si="5"/>
        <v>折込数</v>
      </c>
    </row>
    <row r="24" spans="2:38" ht="13.5" customHeight="1">
      <c r="B24" s="175" t="s">
        <v>895</v>
      </c>
      <c r="C24" s="171">
        <v>4270</v>
      </c>
      <c r="D24" s="556"/>
      <c r="E24" s="175" t="s">
        <v>1005</v>
      </c>
      <c r="F24" s="171">
        <v>930</v>
      </c>
      <c r="G24" s="556"/>
      <c r="H24" s="176"/>
      <c r="I24" s="171"/>
      <c r="J24" s="556"/>
      <c r="K24" s="175" t="s">
        <v>513</v>
      </c>
      <c r="L24" s="171">
        <v>1500</v>
      </c>
      <c r="M24" s="556"/>
      <c r="N24" s="557"/>
      <c r="O24" s="558"/>
      <c r="P24" s="559"/>
      <c r="Q24" s="175"/>
      <c r="R24" s="171"/>
      <c r="S24" s="556"/>
      <c r="AA24" s="697" t="s">
        <v>1296</v>
      </c>
      <c r="AB24" s="698">
        <f t="shared" si="1"/>
        <v>0</v>
      </c>
      <c r="AC24" s="697" t="s">
        <v>1297</v>
      </c>
      <c r="AD24" s="698">
        <f t="shared" si="2"/>
        <v>0</v>
      </c>
      <c r="AE24" s="696"/>
      <c r="AF24" s="698">
        <f t="shared" si="3"/>
        <v>0</v>
      </c>
      <c r="AG24" s="697" t="s">
        <v>1298</v>
      </c>
      <c r="AH24" s="698">
        <f t="shared" si="4"/>
        <v>0</v>
      </c>
      <c r="AI24" s="696"/>
      <c r="AJ24" s="698">
        <f t="shared" si="0"/>
        <v>0</v>
      </c>
      <c r="AK24" s="696"/>
      <c r="AL24" s="698">
        <f t="shared" si="5"/>
        <v>0</v>
      </c>
    </row>
    <row r="25" spans="2:38" ht="13.5" customHeight="1">
      <c r="B25" s="178"/>
      <c r="C25" s="560"/>
      <c r="D25" s="159"/>
      <c r="E25" s="178"/>
      <c r="F25" s="560"/>
      <c r="G25" s="159"/>
      <c r="H25" s="179"/>
      <c r="I25" s="560"/>
      <c r="J25" s="159"/>
      <c r="K25" s="178"/>
      <c r="L25" s="560"/>
      <c r="M25" s="159"/>
      <c r="N25" s="179"/>
      <c r="O25" s="560"/>
      <c r="P25" s="159"/>
      <c r="Q25" s="178"/>
      <c r="R25" s="560"/>
      <c r="S25" s="159"/>
      <c r="AA25" s="696"/>
      <c r="AB25" s="698">
        <f t="shared" si="1"/>
        <v>0</v>
      </c>
      <c r="AC25" s="696"/>
      <c r="AD25" s="698">
        <f t="shared" si="2"/>
        <v>0</v>
      </c>
      <c r="AE25" s="696"/>
      <c r="AF25" s="698">
        <f t="shared" si="3"/>
        <v>0</v>
      </c>
      <c r="AG25" s="696"/>
      <c r="AH25" s="698">
        <f t="shared" si="4"/>
        <v>0</v>
      </c>
      <c r="AI25" s="696"/>
      <c r="AJ25" s="698">
        <f t="shared" si="0"/>
        <v>0</v>
      </c>
      <c r="AK25" s="696"/>
      <c r="AL25" s="698">
        <f t="shared" si="5"/>
        <v>0</v>
      </c>
    </row>
    <row r="26" spans="2:38" ht="13.5" customHeight="1">
      <c r="B26" s="147" t="s">
        <v>436</v>
      </c>
      <c r="C26" s="160">
        <f>SUM(C24:C25)</f>
        <v>4270</v>
      </c>
      <c r="D26" s="160">
        <f>SUM(D24:D25)</f>
        <v>0</v>
      </c>
      <c r="E26" s="147" t="s">
        <v>417</v>
      </c>
      <c r="F26" s="160">
        <f>SUM(F24:F25)</f>
        <v>930</v>
      </c>
      <c r="G26" s="160">
        <f>SUM(G24:G25)</f>
        <v>0</v>
      </c>
      <c r="H26" s="161" t="s">
        <v>437</v>
      </c>
      <c r="I26" s="160">
        <f>SUM(I24:I25)</f>
        <v>0</v>
      </c>
      <c r="J26" s="160">
        <f>SUM(J24:J25)</f>
        <v>0</v>
      </c>
      <c r="K26" s="161" t="s">
        <v>438</v>
      </c>
      <c r="L26" s="160">
        <f>SUM(L24:L25)</f>
        <v>1500</v>
      </c>
      <c r="M26" s="160">
        <f>SUM(M24:M25)</f>
        <v>0</v>
      </c>
      <c r="N26" s="147" t="s">
        <v>420</v>
      </c>
      <c r="O26" s="160">
        <f>SUM(O24:O25)</f>
        <v>0</v>
      </c>
      <c r="P26" s="160">
        <f>SUM(P24:P25)</f>
        <v>0</v>
      </c>
      <c r="Q26" s="147" t="s">
        <v>421</v>
      </c>
      <c r="R26" s="160">
        <f>SUM(R24:R25)</f>
        <v>0</v>
      </c>
      <c r="S26" s="162">
        <f>SUM(S24:S25)</f>
        <v>0</v>
      </c>
      <c r="AA26" s="696"/>
      <c r="AB26" s="698">
        <f t="shared" si="1"/>
        <v>0</v>
      </c>
      <c r="AC26" s="696"/>
      <c r="AD26" s="698">
        <f t="shared" si="2"/>
        <v>0</v>
      </c>
      <c r="AE26" s="696"/>
      <c r="AF26" s="698">
        <f t="shared" si="3"/>
        <v>0</v>
      </c>
      <c r="AG26" s="696"/>
      <c r="AH26" s="698">
        <f t="shared" si="4"/>
        <v>0</v>
      </c>
      <c r="AI26" s="696"/>
      <c r="AJ26" s="698">
        <f t="shared" si="0"/>
        <v>0</v>
      </c>
      <c r="AK26" s="696"/>
      <c r="AL26" s="698">
        <f t="shared" si="5"/>
        <v>0</v>
      </c>
    </row>
    <row r="27" spans="2:38" ht="13.5" customHeight="1">
      <c r="B27" s="174"/>
      <c r="C27" s="531"/>
      <c r="D27" s="531"/>
      <c r="E27" s="531"/>
      <c r="F27" s="531"/>
      <c r="G27" s="531"/>
      <c r="H27" s="532"/>
      <c r="I27" s="531"/>
      <c r="J27" s="531"/>
      <c r="K27" s="532"/>
      <c r="L27" s="531"/>
      <c r="M27" s="531"/>
      <c r="N27" s="174"/>
      <c r="O27" s="531"/>
      <c r="P27" s="531"/>
      <c r="Q27" s="147" t="s">
        <v>422</v>
      </c>
      <c r="R27" s="160">
        <f>SUM(C26,F26,I26,L26,O26,R26)</f>
        <v>6700</v>
      </c>
      <c r="S27" s="162">
        <f>SUM(D26,G26,J26,M26,P26,S26)</f>
        <v>0</v>
      </c>
      <c r="AA27" s="218"/>
      <c r="AB27" s="692"/>
      <c r="AC27" s="693"/>
      <c r="AD27" s="692"/>
      <c r="AE27" s="693"/>
      <c r="AF27" s="692"/>
      <c r="AG27" s="693"/>
      <c r="AH27" s="692"/>
      <c r="AI27" s="693"/>
      <c r="AJ27" s="692"/>
    </row>
    <row r="28" spans="2:38" ht="13.5" customHeight="1">
      <c r="B28" s="163"/>
      <c r="C28" s="533"/>
      <c r="D28" s="533"/>
      <c r="E28" s="506"/>
      <c r="F28" s="533"/>
      <c r="G28" s="533"/>
      <c r="H28" s="506"/>
      <c r="I28" s="533"/>
      <c r="J28" s="533"/>
      <c r="K28" s="506"/>
      <c r="L28" s="533"/>
      <c r="M28" s="533"/>
      <c r="N28" s="506"/>
      <c r="O28" s="533"/>
      <c r="P28" s="533"/>
      <c r="Q28" s="506"/>
      <c r="R28" s="533"/>
      <c r="S28" s="533"/>
      <c r="AA28" s="218"/>
      <c r="AB28" s="692"/>
      <c r="AC28" s="693"/>
      <c r="AD28" s="692"/>
      <c r="AE28" s="693"/>
      <c r="AF28" s="692"/>
      <c r="AG28" s="693"/>
      <c r="AH28" s="692"/>
      <c r="AI28" s="693"/>
      <c r="AJ28" s="692"/>
    </row>
    <row r="29" spans="2:38" ht="13.5" customHeight="1">
      <c r="B29" s="915" t="s">
        <v>439</v>
      </c>
      <c r="C29" s="915"/>
      <c r="D29" s="915"/>
      <c r="E29" s="915"/>
      <c r="F29" s="915"/>
      <c r="G29" s="915"/>
      <c r="H29" s="915"/>
      <c r="I29" s="915"/>
      <c r="J29" s="915"/>
      <c r="K29" s="915"/>
      <c r="L29" s="915"/>
      <c r="M29" s="915"/>
      <c r="N29" s="915"/>
      <c r="O29" s="915"/>
      <c r="P29" s="915"/>
      <c r="Q29" s="915"/>
      <c r="R29" s="915"/>
      <c r="S29" s="915"/>
      <c r="AA29" s="218"/>
      <c r="AB29" s="692"/>
      <c r="AC29" s="693"/>
      <c r="AD29" s="692"/>
      <c r="AE29" s="693"/>
      <c r="AF29" s="692"/>
      <c r="AG29" s="693"/>
      <c r="AH29" s="692"/>
      <c r="AI29" s="693"/>
      <c r="AJ29" s="692"/>
    </row>
    <row r="30" spans="2:38" ht="13.5" customHeight="1">
      <c r="B30" s="915" t="s">
        <v>514</v>
      </c>
      <c r="C30" s="915"/>
      <c r="D30" s="915"/>
      <c r="E30" s="915"/>
      <c r="F30" s="915"/>
      <c r="G30" s="915"/>
      <c r="H30" s="915"/>
      <c r="I30" s="915"/>
      <c r="J30" s="915"/>
      <c r="K30" s="915"/>
      <c r="L30" s="915"/>
      <c r="M30" s="915"/>
      <c r="N30" s="915"/>
      <c r="O30" s="915"/>
      <c r="P30" s="915"/>
      <c r="Q30" s="915"/>
      <c r="R30" s="915"/>
      <c r="S30" s="915"/>
      <c r="AA30" s="218"/>
      <c r="AB30" s="692"/>
      <c r="AC30" s="693"/>
      <c r="AD30" s="692"/>
      <c r="AE30" s="693"/>
      <c r="AF30" s="692"/>
      <c r="AG30" s="693"/>
      <c r="AH30" s="692"/>
      <c r="AI30" s="693"/>
      <c r="AJ30" s="692"/>
    </row>
    <row r="31" spans="2:38" ht="13.5" customHeight="1">
      <c r="B31" s="885" t="s">
        <v>1012</v>
      </c>
      <c r="C31" s="885"/>
      <c r="D31" s="885"/>
      <c r="E31" s="885"/>
      <c r="F31" s="885"/>
      <c r="G31" s="885"/>
      <c r="H31" s="885"/>
      <c r="I31" s="885"/>
      <c r="J31" s="885"/>
      <c r="K31" s="885"/>
      <c r="L31" s="885"/>
      <c r="M31" s="885"/>
      <c r="N31" s="885"/>
      <c r="O31" s="885"/>
      <c r="P31" s="885"/>
      <c r="Q31" s="885"/>
      <c r="R31" s="885"/>
      <c r="S31" s="885"/>
      <c r="AA31" s="218"/>
      <c r="AB31" s="692"/>
      <c r="AC31" s="693"/>
      <c r="AD31" s="692"/>
      <c r="AE31" s="693"/>
      <c r="AF31" s="692"/>
      <c r="AG31" s="693"/>
      <c r="AH31" s="692"/>
      <c r="AI31" s="693"/>
      <c r="AJ31" s="692"/>
    </row>
    <row r="32" spans="2:38" ht="13.5" customHeight="1">
      <c r="B32" s="885" t="s">
        <v>1010</v>
      </c>
      <c r="C32" s="885"/>
      <c r="D32" s="885"/>
      <c r="E32" s="885"/>
      <c r="F32" s="885"/>
      <c r="G32" s="885"/>
      <c r="H32" s="885"/>
      <c r="I32" s="885"/>
      <c r="J32" s="885"/>
      <c r="K32" s="885"/>
      <c r="L32" s="885"/>
      <c r="M32" s="885"/>
      <c r="N32" s="885"/>
      <c r="O32" s="885"/>
      <c r="P32" s="885"/>
      <c r="Q32" s="885"/>
      <c r="R32" s="885"/>
      <c r="S32" s="885"/>
      <c r="AA32" s="218"/>
      <c r="AB32" s="692"/>
      <c r="AC32" s="693"/>
      <c r="AD32" s="692"/>
      <c r="AE32" s="693"/>
      <c r="AF32" s="692"/>
      <c r="AG32" s="693"/>
      <c r="AH32" s="692"/>
      <c r="AI32" s="693"/>
      <c r="AJ32" s="692"/>
    </row>
    <row r="33" spans="27:36" ht="13.5" customHeight="1">
      <c r="AA33" s="218"/>
      <c r="AB33" s="692"/>
      <c r="AC33" s="693"/>
      <c r="AD33" s="692"/>
      <c r="AE33" s="693"/>
      <c r="AF33" s="692"/>
      <c r="AG33" s="693"/>
      <c r="AH33" s="692"/>
      <c r="AI33" s="693"/>
      <c r="AJ33" s="692"/>
    </row>
    <row r="34" spans="27:36" ht="13.5" customHeight="1">
      <c r="AA34" s="218"/>
      <c r="AB34" s="692"/>
      <c r="AC34" s="693"/>
      <c r="AD34" s="692"/>
      <c r="AE34" s="693"/>
      <c r="AF34" s="692"/>
      <c r="AG34" s="693"/>
      <c r="AH34" s="692"/>
      <c r="AI34" s="693"/>
      <c r="AJ34" s="692"/>
    </row>
    <row r="35" spans="27:36" ht="13.5" customHeight="1">
      <c r="AA35" s="218"/>
      <c r="AB35" s="692"/>
      <c r="AC35" s="693"/>
      <c r="AD35" s="692"/>
      <c r="AE35" s="693"/>
      <c r="AF35" s="692"/>
      <c r="AG35" s="693"/>
      <c r="AH35" s="692"/>
      <c r="AI35" s="693"/>
      <c r="AJ35" s="692"/>
    </row>
    <row r="36" spans="27:36" ht="13.5" customHeight="1">
      <c r="AA36" s="218"/>
      <c r="AB36" s="692"/>
      <c r="AC36" s="693"/>
      <c r="AD36" s="692"/>
      <c r="AE36" s="693"/>
      <c r="AF36" s="692"/>
      <c r="AG36" s="693"/>
      <c r="AH36" s="692"/>
      <c r="AI36" s="693"/>
      <c r="AJ36" s="692"/>
    </row>
    <row r="37" spans="27:36" ht="13.5" customHeight="1">
      <c r="AA37" s="218"/>
      <c r="AB37" s="692"/>
      <c r="AC37" s="693"/>
      <c r="AD37" s="692"/>
      <c r="AE37" s="693"/>
      <c r="AF37" s="692"/>
      <c r="AG37" s="693"/>
      <c r="AH37" s="692"/>
      <c r="AI37" s="693"/>
      <c r="AJ37" s="692"/>
    </row>
    <row r="38" spans="27:36" ht="13.5" customHeight="1">
      <c r="AA38" s="218"/>
      <c r="AB38" s="692"/>
      <c r="AC38" s="693"/>
      <c r="AD38" s="692"/>
      <c r="AE38" s="693"/>
      <c r="AF38" s="692"/>
      <c r="AG38" s="693"/>
      <c r="AH38" s="692"/>
      <c r="AI38" s="693"/>
      <c r="AJ38" s="692"/>
    </row>
    <row r="39" spans="27:36" ht="13.5" customHeight="1">
      <c r="AA39" s="218"/>
      <c r="AB39" s="692"/>
      <c r="AC39" s="693"/>
      <c r="AD39" s="692"/>
      <c r="AE39" s="693"/>
      <c r="AF39" s="692"/>
      <c r="AG39" s="693"/>
      <c r="AH39" s="692"/>
      <c r="AI39" s="693"/>
      <c r="AJ39" s="692"/>
    </row>
    <row r="40" spans="27:36" ht="13.5" customHeight="1">
      <c r="AA40" s="218"/>
      <c r="AB40" s="692"/>
      <c r="AC40" s="693"/>
      <c r="AD40" s="692"/>
      <c r="AE40" s="693"/>
      <c r="AF40" s="692"/>
      <c r="AG40" s="693"/>
      <c r="AH40" s="692"/>
      <c r="AI40" s="693"/>
      <c r="AJ40" s="692"/>
    </row>
    <row r="41" spans="27:36" ht="13.5" customHeight="1">
      <c r="AA41" s="218"/>
      <c r="AB41" s="692"/>
      <c r="AC41" s="693"/>
      <c r="AD41" s="692"/>
      <c r="AE41" s="693"/>
      <c r="AF41" s="692"/>
      <c r="AG41" s="693"/>
      <c r="AH41" s="692"/>
      <c r="AI41" s="693"/>
      <c r="AJ41" s="692"/>
    </row>
    <row r="42" spans="27:36" ht="13.5" customHeight="1">
      <c r="AA42" s="218"/>
      <c r="AB42" s="692"/>
      <c r="AC42" s="693"/>
      <c r="AD42" s="692"/>
      <c r="AE42" s="693"/>
      <c r="AF42" s="692"/>
      <c r="AG42" s="693"/>
      <c r="AH42" s="692"/>
      <c r="AI42" s="693"/>
      <c r="AJ42" s="692"/>
    </row>
    <row r="43" spans="27:36" ht="13.5" customHeight="1">
      <c r="AA43" s="218"/>
      <c r="AB43" s="692"/>
      <c r="AC43" s="693"/>
      <c r="AD43" s="692"/>
      <c r="AE43" s="693"/>
      <c r="AF43" s="692"/>
      <c r="AG43" s="693"/>
      <c r="AH43" s="692"/>
      <c r="AI43" s="693"/>
      <c r="AJ43" s="692"/>
    </row>
    <row r="44" spans="27:36" ht="13.5" customHeight="1">
      <c r="AA44" s="218"/>
      <c r="AB44" s="692"/>
      <c r="AC44" s="693"/>
      <c r="AD44" s="692"/>
      <c r="AE44" s="693"/>
      <c r="AF44" s="692"/>
      <c r="AG44" s="693"/>
      <c r="AH44" s="692"/>
      <c r="AI44" s="693"/>
      <c r="AJ44" s="692"/>
    </row>
    <row r="45" spans="27:36" ht="13.5" customHeight="1">
      <c r="AA45" s="218"/>
      <c r="AB45" s="692"/>
      <c r="AC45" s="693"/>
      <c r="AD45" s="692"/>
      <c r="AE45" s="693"/>
      <c r="AF45" s="692"/>
      <c r="AG45" s="693"/>
      <c r="AH45" s="692"/>
      <c r="AI45" s="693"/>
      <c r="AJ45" s="692"/>
    </row>
    <row r="46" spans="27:36" ht="13.5" customHeight="1">
      <c r="AA46" s="218"/>
      <c r="AB46" s="692"/>
      <c r="AC46" s="693"/>
      <c r="AD46" s="692"/>
      <c r="AE46" s="693"/>
      <c r="AF46" s="692"/>
      <c r="AG46" s="693"/>
      <c r="AH46" s="692"/>
      <c r="AI46" s="693"/>
      <c r="AJ46" s="692"/>
    </row>
    <row r="47" spans="27:36" ht="13.5" customHeight="1">
      <c r="AA47" s="218"/>
      <c r="AB47" s="692"/>
      <c r="AC47" s="693"/>
      <c r="AD47" s="692"/>
      <c r="AE47" s="693"/>
      <c r="AF47" s="692"/>
      <c r="AG47" s="693"/>
      <c r="AH47" s="692"/>
      <c r="AI47" s="693"/>
      <c r="AJ47" s="692"/>
    </row>
    <row r="48" spans="27:36" ht="13.5" customHeight="1">
      <c r="AA48" s="218"/>
      <c r="AB48" s="692"/>
      <c r="AC48" s="693"/>
      <c r="AD48" s="692"/>
      <c r="AE48" s="693"/>
      <c r="AF48" s="692"/>
      <c r="AG48" s="693"/>
      <c r="AH48" s="692"/>
      <c r="AI48" s="693"/>
      <c r="AJ48" s="692"/>
    </row>
    <row r="49" spans="27:36">
      <c r="AA49" s="218"/>
      <c r="AB49" s="692"/>
      <c r="AC49" s="693"/>
      <c r="AD49" s="692"/>
      <c r="AE49" s="693"/>
      <c r="AF49" s="692"/>
      <c r="AG49" s="693"/>
      <c r="AH49" s="692"/>
      <c r="AI49" s="693"/>
      <c r="AJ49" s="692"/>
    </row>
    <row r="50" spans="27:36">
      <c r="AA50" s="218"/>
      <c r="AB50" s="692"/>
      <c r="AC50" s="693"/>
      <c r="AD50" s="692"/>
      <c r="AE50" s="693"/>
      <c r="AF50" s="692"/>
      <c r="AG50" s="693"/>
      <c r="AH50" s="692"/>
      <c r="AI50" s="693"/>
      <c r="AJ50" s="692"/>
    </row>
    <row r="51" spans="27:36">
      <c r="AA51" s="218"/>
      <c r="AB51" s="692"/>
      <c r="AC51" s="693"/>
      <c r="AD51" s="692"/>
      <c r="AE51" s="693"/>
      <c r="AF51" s="692"/>
      <c r="AG51" s="693"/>
      <c r="AH51" s="692"/>
      <c r="AI51" s="693"/>
      <c r="AJ51" s="692"/>
    </row>
    <row r="52" spans="27:36">
      <c r="AA52" s="218"/>
      <c r="AB52" s="692"/>
      <c r="AC52" s="693"/>
      <c r="AD52" s="692"/>
      <c r="AE52" s="693"/>
      <c r="AF52" s="692"/>
      <c r="AG52" s="693"/>
      <c r="AH52" s="692"/>
      <c r="AI52" s="693"/>
      <c r="AJ52" s="692"/>
    </row>
    <row r="53" spans="27:36">
      <c r="AA53" s="218"/>
      <c r="AB53" s="692"/>
      <c r="AC53" s="693"/>
      <c r="AD53" s="692"/>
      <c r="AE53" s="693"/>
      <c r="AF53" s="692"/>
      <c r="AG53" s="693"/>
      <c r="AH53" s="692"/>
      <c r="AI53" s="693"/>
      <c r="AJ53" s="692"/>
    </row>
    <row r="54" spans="27:36">
      <c r="AA54" s="218"/>
      <c r="AB54" s="692"/>
      <c r="AC54" s="693"/>
      <c r="AD54" s="692"/>
      <c r="AE54" s="693"/>
      <c r="AF54" s="692"/>
      <c r="AG54" s="693"/>
      <c r="AH54" s="692"/>
      <c r="AI54" s="693"/>
      <c r="AJ54" s="692"/>
    </row>
    <row r="55" spans="27:36">
      <c r="AA55" s="218"/>
      <c r="AB55" s="692"/>
      <c r="AC55" s="693"/>
      <c r="AD55" s="692"/>
      <c r="AE55" s="693"/>
      <c r="AF55" s="692"/>
      <c r="AG55" s="693"/>
      <c r="AH55" s="692"/>
      <c r="AI55" s="693"/>
      <c r="AJ55" s="692"/>
    </row>
    <row r="56" spans="27:36">
      <c r="AA56" s="218"/>
      <c r="AB56" s="692"/>
      <c r="AC56" s="693"/>
      <c r="AD56" s="692"/>
      <c r="AE56" s="693"/>
      <c r="AF56" s="692"/>
      <c r="AG56" s="693"/>
      <c r="AH56" s="692"/>
      <c r="AI56" s="693"/>
      <c r="AJ56" s="692"/>
    </row>
    <row r="57" spans="27:36">
      <c r="AA57" s="218"/>
      <c r="AB57" s="692"/>
      <c r="AC57" s="693"/>
      <c r="AD57" s="692"/>
      <c r="AE57" s="693"/>
      <c r="AF57" s="692"/>
      <c r="AG57" s="693"/>
      <c r="AH57" s="692"/>
      <c r="AI57" s="693"/>
      <c r="AJ57" s="692"/>
    </row>
    <row r="58" spans="27:36">
      <c r="AA58" s="218"/>
      <c r="AB58" s="692"/>
      <c r="AC58" s="693"/>
      <c r="AD58" s="692"/>
      <c r="AE58" s="693"/>
      <c r="AF58" s="692"/>
      <c r="AG58" s="693"/>
      <c r="AH58" s="692"/>
      <c r="AI58" s="693"/>
      <c r="AJ58" s="692"/>
    </row>
    <row r="59" spans="27:36">
      <c r="AA59" s="218"/>
      <c r="AB59" s="692"/>
      <c r="AC59" s="693"/>
      <c r="AD59" s="692"/>
      <c r="AE59" s="693"/>
      <c r="AF59" s="692"/>
      <c r="AG59" s="693"/>
      <c r="AH59" s="692"/>
      <c r="AI59" s="693"/>
      <c r="AJ59" s="692"/>
    </row>
    <row r="60" spans="27:36">
      <c r="AA60" s="218"/>
      <c r="AB60" s="692"/>
      <c r="AC60" s="693"/>
      <c r="AD60" s="692"/>
      <c r="AE60" s="693"/>
      <c r="AF60" s="692"/>
      <c r="AG60" s="693"/>
      <c r="AH60" s="692"/>
      <c r="AI60" s="693"/>
      <c r="AJ60" s="692"/>
    </row>
    <row r="61" spans="27:36">
      <c r="AA61" s="218"/>
      <c r="AB61" s="692"/>
      <c r="AC61" s="693"/>
      <c r="AD61" s="692"/>
      <c r="AE61" s="693"/>
      <c r="AF61" s="692"/>
      <c r="AG61" s="693"/>
      <c r="AH61" s="692"/>
      <c r="AI61" s="693"/>
      <c r="AJ61" s="692"/>
    </row>
    <row r="62" spans="27:36">
      <c r="AA62" s="218"/>
      <c r="AB62" s="692"/>
      <c r="AC62" s="693"/>
      <c r="AD62" s="692"/>
      <c r="AE62" s="693"/>
      <c r="AF62" s="692"/>
      <c r="AG62" s="693"/>
      <c r="AH62" s="692"/>
      <c r="AI62" s="693"/>
      <c r="AJ62" s="692"/>
    </row>
    <row r="63" spans="27:36">
      <c r="AA63" s="218"/>
      <c r="AB63" s="692"/>
      <c r="AC63" s="693"/>
      <c r="AD63" s="692"/>
      <c r="AE63" s="693"/>
      <c r="AF63" s="692"/>
      <c r="AG63" s="693"/>
      <c r="AH63" s="692"/>
      <c r="AI63" s="693"/>
      <c r="AJ63" s="692"/>
    </row>
    <row r="64" spans="27:36">
      <c r="AA64" s="218"/>
      <c r="AB64" s="692"/>
      <c r="AC64" s="693"/>
      <c r="AD64" s="692"/>
      <c r="AE64" s="693"/>
      <c r="AF64" s="692"/>
      <c r="AG64" s="693"/>
      <c r="AH64" s="692"/>
      <c r="AI64" s="693"/>
      <c r="AJ64" s="692"/>
    </row>
    <row r="65" spans="27:36">
      <c r="AA65" s="218"/>
      <c r="AB65" s="692"/>
      <c r="AC65" s="693"/>
      <c r="AD65" s="692"/>
      <c r="AE65" s="693"/>
      <c r="AF65" s="692"/>
      <c r="AG65" s="693"/>
      <c r="AH65" s="692"/>
      <c r="AI65" s="693"/>
      <c r="AJ65" s="692"/>
    </row>
    <row r="66" spans="27:36">
      <c r="AA66" s="218"/>
      <c r="AB66" s="692"/>
      <c r="AC66" s="693"/>
      <c r="AD66" s="692"/>
      <c r="AE66" s="693"/>
      <c r="AF66" s="692"/>
      <c r="AG66" s="693"/>
      <c r="AH66" s="692"/>
      <c r="AI66" s="693"/>
      <c r="AJ66" s="692"/>
    </row>
    <row r="67" spans="27:36">
      <c r="AA67" s="218"/>
      <c r="AB67" s="692"/>
      <c r="AC67" s="693"/>
      <c r="AD67" s="692"/>
      <c r="AE67" s="693"/>
      <c r="AF67" s="692"/>
      <c r="AG67" s="693"/>
      <c r="AH67" s="692"/>
      <c r="AI67" s="693"/>
      <c r="AJ67" s="692"/>
    </row>
    <row r="68" spans="27:36">
      <c r="AA68" s="218"/>
      <c r="AB68" s="692"/>
      <c r="AC68" s="693"/>
      <c r="AD68" s="692"/>
      <c r="AE68" s="693"/>
      <c r="AF68" s="692"/>
      <c r="AG68" s="693"/>
      <c r="AH68" s="692"/>
      <c r="AI68" s="693"/>
      <c r="AJ68" s="692"/>
    </row>
    <row r="69" spans="27:36">
      <c r="AA69" s="218"/>
      <c r="AB69" s="692"/>
      <c r="AC69" s="693"/>
      <c r="AD69" s="692"/>
      <c r="AE69" s="693"/>
      <c r="AF69" s="692"/>
      <c r="AG69" s="693"/>
      <c r="AH69" s="692"/>
      <c r="AI69" s="693"/>
      <c r="AJ69" s="692"/>
    </row>
    <row r="70" spans="27:36">
      <c r="AA70" s="218"/>
      <c r="AB70" s="692"/>
      <c r="AC70" s="693"/>
      <c r="AD70" s="692"/>
      <c r="AE70" s="693"/>
      <c r="AF70" s="692"/>
      <c r="AG70" s="693"/>
      <c r="AH70" s="692"/>
      <c r="AI70" s="693"/>
      <c r="AJ70" s="692"/>
    </row>
  </sheetData>
  <sheetProtection password="9EF0" sheet="1"/>
  <mergeCells count="12">
    <mergeCell ref="AA6:AB6"/>
    <mergeCell ref="AC6:AD6"/>
    <mergeCell ref="AE6:AF6"/>
    <mergeCell ref="AG6:AH6"/>
    <mergeCell ref="AI6:AJ6"/>
    <mergeCell ref="AK6:AL6"/>
    <mergeCell ref="D3:E3"/>
    <mergeCell ref="F3:G3"/>
    <mergeCell ref="B29:S29"/>
    <mergeCell ref="B30:S30"/>
    <mergeCell ref="B31:S31"/>
    <mergeCell ref="B32:S32"/>
  </mergeCells>
  <phoneticPr fontId="2"/>
  <conditionalFormatting sqref="P8:P18 S8:S18 J14:J18 M12:M18 D18 G13:G18 S24:S25 J24:J25 M24:M25 P25 D24:D25 G24:G25">
    <cfRule type="cellIs" dxfId="44" priority="8" operator="greaterThan">
      <formula>C8</formula>
    </cfRule>
  </conditionalFormatting>
  <conditionalFormatting sqref="D8:D13">
    <cfRule type="cellIs" dxfId="43" priority="5" operator="greaterThan">
      <formula>C8</formula>
    </cfRule>
  </conditionalFormatting>
  <conditionalFormatting sqref="D16:D17">
    <cfRule type="cellIs" dxfId="42" priority="4" operator="greaterThan">
      <formula>C16</formula>
    </cfRule>
  </conditionalFormatting>
  <conditionalFormatting sqref="G8:G12">
    <cfRule type="cellIs" dxfId="41" priority="3" operator="greaterThan">
      <formula>F8</formula>
    </cfRule>
  </conditionalFormatting>
  <conditionalFormatting sqref="J8:J13">
    <cfRule type="cellIs" dxfId="40" priority="2" operator="greaterThan">
      <formula>I8</formula>
    </cfRule>
  </conditionalFormatting>
  <conditionalFormatting sqref="M8:M11">
    <cfRule type="cellIs" dxfId="39" priority="1" operator="greaterThan">
      <formula>L8</formula>
    </cfRule>
  </conditionalFormatting>
  <pageMargins left="0.31496062992125984" right="0.31496062992125984" top="0.15748031496062992" bottom="0.19685039370078741" header="0.31496062992125984" footer="0"/>
  <pageSetup paperSize="9" scale="92" orientation="landscape" r:id="rId1"/>
  <headerFooter>
    <oddFooter>&amp;R&amp;"ＭＳ Ｐゴシック,標準"&amp;8㈱中国新聞サービスセンター</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DD5D3-6C46-43DB-84A1-D450B33D3173}">
  <sheetPr codeName="Sheet9">
    <pageSetUpPr fitToPage="1"/>
  </sheetPr>
  <dimension ref="A1:AL96"/>
  <sheetViews>
    <sheetView showGridLines="0" zoomScaleNormal="100" workbookViewId="0"/>
  </sheetViews>
  <sheetFormatPr defaultColWidth="8.625" defaultRowHeight="18.75"/>
  <cols>
    <col min="1" max="1" width="1.5" style="218" customWidth="1"/>
    <col min="2" max="2" width="10.625" style="217" customWidth="1"/>
    <col min="3" max="4" width="6.375" style="287" customWidth="1"/>
    <col min="5" max="5" width="10.625" style="217" customWidth="1"/>
    <col min="6" max="7" width="6.375" style="287" customWidth="1"/>
    <col min="8" max="8" width="10.625" style="217" customWidth="1"/>
    <col min="9" max="10" width="6.375" style="287" customWidth="1"/>
    <col min="11" max="11" width="10.625" style="217" customWidth="1"/>
    <col min="12" max="13" width="6.375" style="287" customWidth="1"/>
    <col min="14" max="14" width="10.625" style="217" customWidth="1"/>
    <col min="15" max="16" width="6.375" style="287" customWidth="1"/>
    <col min="17" max="17" width="10.625" style="217" customWidth="1"/>
    <col min="18" max="19" width="6.375" style="287" customWidth="1"/>
    <col min="20" max="26" width="8.625" style="218"/>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 min="39" max="16384" width="8.625" style="218"/>
  </cols>
  <sheetData>
    <row r="1" spans="1:38" ht="13.5" customHeight="1">
      <c r="A1" s="270" t="s">
        <v>733</v>
      </c>
      <c r="C1" s="218"/>
      <c r="D1" s="218"/>
      <c r="F1" s="218"/>
      <c r="G1" s="218"/>
      <c r="I1" s="218"/>
      <c r="J1" s="218"/>
      <c r="L1" s="218"/>
      <c r="M1" s="218"/>
      <c r="O1" s="218"/>
      <c r="P1" s="218"/>
      <c r="R1" s="218"/>
      <c r="S1" s="35" t="str">
        <f>最初に入力!N1</f>
        <v>2026年8月1日改定</v>
      </c>
      <c r="AA1" s="692" t="s">
        <v>1028</v>
      </c>
    </row>
    <row r="2" spans="1:38" ht="13.5" customHeight="1">
      <c r="B2" s="271" t="s">
        <v>285</v>
      </c>
      <c r="C2" s="272"/>
      <c r="D2" s="273" t="s">
        <v>286</v>
      </c>
      <c r="E2" s="274"/>
      <c r="F2" s="273" t="s">
        <v>287</v>
      </c>
      <c r="G2" s="272"/>
      <c r="H2" s="275" t="s">
        <v>288</v>
      </c>
      <c r="I2" s="273" t="s">
        <v>289</v>
      </c>
      <c r="J2" s="276"/>
      <c r="K2" s="274"/>
      <c r="L2" s="273" t="s">
        <v>290</v>
      </c>
      <c r="M2" s="276"/>
      <c r="N2" s="277"/>
      <c r="O2" s="272"/>
      <c r="P2" s="273" t="s">
        <v>291</v>
      </c>
      <c r="Q2" s="274"/>
      <c r="R2" s="278" t="s">
        <v>292</v>
      </c>
      <c r="S2" s="278" t="s">
        <v>293</v>
      </c>
    </row>
    <row r="3" spans="1:38" ht="29.25" customHeight="1">
      <c r="B3" s="167" t="str">
        <f>IF(最初に入力!C2&lt;&gt;"",TEXT(最初に入力!C2,"m月d日(aaa)"),"")</f>
        <v/>
      </c>
      <c r="C3" s="504"/>
      <c r="D3" s="908">
        <f>最初に入力!C5</f>
        <v>0</v>
      </c>
      <c r="E3" s="909"/>
      <c r="F3" s="908">
        <f>SUM(S31,S39)</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row>
    <row r="5" spans="1:38" ht="13.5" customHeight="1">
      <c r="B5" s="144" t="s">
        <v>877</v>
      </c>
      <c r="C5" s="494"/>
      <c r="D5" s="494"/>
      <c r="E5" s="506"/>
      <c r="F5" s="494"/>
      <c r="G5" s="494"/>
      <c r="H5" s="506"/>
      <c r="I5" s="494"/>
      <c r="J5" s="494"/>
      <c r="K5" s="506"/>
      <c r="L5" s="494"/>
      <c r="M5" s="494"/>
      <c r="N5" s="506"/>
      <c r="O5" s="494"/>
      <c r="P5" s="494"/>
      <c r="Q5" s="214"/>
      <c r="R5" s="494"/>
      <c r="S5" s="170" t="s">
        <v>515</v>
      </c>
    </row>
    <row r="6" spans="1:38" ht="13.5" customHeight="1">
      <c r="B6" s="189" t="s">
        <v>741</v>
      </c>
      <c r="C6" s="190"/>
      <c r="D6" s="191"/>
      <c r="E6" s="192" t="s">
        <v>742</v>
      </c>
      <c r="F6" s="190"/>
      <c r="G6" s="191"/>
      <c r="H6" s="192" t="s">
        <v>743</v>
      </c>
      <c r="I6" s="190"/>
      <c r="J6" s="191"/>
      <c r="K6" s="192" t="s">
        <v>744</v>
      </c>
      <c r="L6" s="190"/>
      <c r="M6" s="191"/>
      <c r="N6" s="192" t="s">
        <v>516</v>
      </c>
      <c r="O6" s="190"/>
      <c r="P6" s="191"/>
      <c r="Q6" s="192"/>
      <c r="R6" s="190"/>
      <c r="S6" s="191"/>
      <c r="AA6" s="907" t="s">
        <v>1122</v>
      </c>
      <c r="AB6" s="907"/>
      <c r="AC6" s="907" t="s">
        <v>1124</v>
      </c>
      <c r="AD6" s="907"/>
      <c r="AE6" s="907" t="s">
        <v>1125</v>
      </c>
      <c r="AF6" s="907"/>
      <c r="AG6" s="907" t="s">
        <v>1126</v>
      </c>
      <c r="AH6" s="907"/>
      <c r="AI6" s="907"/>
      <c r="AJ6" s="907"/>
      <c r="AK6" s="907"/>
      <c r="AL6" s="907"/>
    </row>
    <row r="7" spans="1:38" ht="13.5" customHeight="1">
      <c r="B7" s="193" t="s">
        <v>302</v>
      </c>
      <c r="C7" s="194" t="s">
        <v>303</v>
      </c>
      <c r="D7" s="195" t="s">
        <v>304</v>
      </c>
      <c r="E7" s="193" t="s">
        <v>305</v>
      </c>
      <c r="F7" s="194" t="s">
        <v>303</v>
      </c>
      <c r="G7" s="195" t="s">
        <v>304</v>
      </c>
      <c r="H7" s="193" t="s">
        <v>305</v>
      </c>
      <c r="I7" s="194" t="s">
        <v>303</v>
      </c>
      <c r="J7" s="195" t="s">
        <v>304</v>
      </c>
      <c r="K7" s="193" t="s">
        <v>306</v>
      </c>
      <c r="L7" s="194" t="s">
        <v>303</v>
      </c>
      <c r="M7" s="195" t="s">
        <v>304</v>
      </c>
      <c r="N7" s="193" t="s">
        <v>306</v>
      </c>
      <c r="O7" s="194" t="s">
        <v>303</v>
      </c>
      <c r="P7" s="195" t="s">
        <v>304</v>
      </c>
      <c r="Q7" s="193" t="s">
        <v>306</v>
      </c>
      <c r="R7" s="194" t="s">
        <v>303</v>
      </c>
      <c r="S7" s="195"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48" t="s">
        <v>1848</v>
      </c>
      <c r="C8" s="800">
        <v>2180</v>
      </c>
      <c r="D8" s="668"/>
      <c r="E8" s="148"/>
      <c r="F8" s="541"/>
      <c r="G8" s="197"/>
      <c r="H8" s="148" t="s">
        <v>517</v>
      </c>
      <c r="I8" s="800">
        <v>570</v>
      </c>
      <c r="J8" s="668"/>
      <c r="K8" s="148"/>
      <c r="L8" s="196"/>
      <c r="M8" s="197"/>
      <c r="N8" s="148"/>
      <c r="O8" s="196"/>
      <c r="P8" s="197"/>
      <c r="Q8" s="148"/>
      <c r="R8" s="541"/>
      <c r="S8" s="197"/>
      <c r="AA8" s="733" t="s">
        <v>1299</v>
      </c>
      <c r="AB8" s="698">
        <f>D8</f>
        <v>0</v>
      </c>
      <c r="AC8" s="696"/>
      <c r="AD8" s="698">
        <f>G8</f>
        <v>0</v>
      </c>
      <c r="AE8" s="733" t="s">
        <v>1300</v>
      </c>
      <c r="AF8" s="698">
        <f>J8</f>
        <v>0</v>
      </c>
      <c r="AG8" s="696"/>
      <c r="AH8" s="698">
        <f>M8</f>
        <v>0</v>
      </c>
      <c r="AI8" s="696"/>
      <c r="AJ8" s="698">
        <f>P8</f>
        <v>0</v>
      </c>
      <c r="AK8" s="696"/>
      <c r="AL8" s="698">
        <f>S8</f>
        <v>0</v>
      </c>
    </row>
    <row r="9" spans="1:38" ht="13.5" customHeight="1">
      <c r="B9" s="151" t="s">
        <v>1849</v>
      </c>
      <c r="C9" s="801">
        <v>3870</v>
      </c>
      <c r="D9" s="664"/>
      <c r="E9" s="151"/>
      <c r="F9" s="542"/>
      <c r="G9" s="199"/>
      <c r="H9" s="151" t="s">
        <v>518</v>
      </c>
      <c r="I9" s="801">
        <v>690</v>
      </c>
      <c r="J9" s="664"/>
      <c r="K9" s="151"/>
      <c r="L9" s="542"/>
      <c r="M9" s="199"/>
      <c r="N9" s="151"/>
      <c r="O9" s="198"/>
      <c r="P9" s="199"/>
      <c r="Q9" s="151"/>
      <c r="R9" s="542"/>
      <c r="S9" s="199"/>
      <c r="AA9" s="733" t="s">
        <v>1301</v>
      </c>
      <c r="AB9" s="698">
        <f>D9</f>
        <v>0</v>
      </c>
      <c r="AC9" s="696"/>
      <c r="AD9" s="698">
        <f>G9</f>
        <v>0</v>
      </c>
      <c r="AE9" s="733" t="s">
        <v>1302</v>
      </c>
      <c r="AF9" s="698">
        <f>J9</f>
        <v>0</v>
      </c>
      <c r="AG9" s="696"/>
      <c r="AH9" s="698">
        <f>M9</f>
        <v>0</v>
      </c>
      <c r="AI9" s="696"/>
      <c r="AJ9" s="698">
        <f t="shared" ref="AJ9:AJ38" si="0">P9</f>
        <v>0</v>
      </c>
      <c r="AK9" s="696"/>
      <c r="AL9" s="698">
        <f>S9</f>
        <v>0</v>
      </c>
    </row>
    <row r="10" spans="1:38" ht="13.5" customHeight="1">
      <c r="B10" s="151"/>
      <c r="C10" s="801"/>
      <c r="D10" s="664"/>
      <c r="E10" s="543"/>
      <c r="F10" s="542"/>
      <c r="G10" s="199"/>
      <c r="H10" s="151" t="s">
        <v>519</v>
      </c>
      <c r="I10" s="801">
        <v>610</v>
      </c>
      <c r="J10" s="664"/>
      <c r="K10" s="538"/>
      <c r="L10" s="542"/>
      <c r="M10" s="199"/>
      <c r="N10" s="151"/>
      <c r="O10" s="198"/>
      <c r="P10" s="199"/>
      <c r="Q10" s="544"/>
      <c r="R10" s="542"/>
      <c r="S10" s="199"/>
      <c r="AA10" s="696"/>
      <c r="AB10" s="698">
        <f t="shared" ref="AB10:AB38" si="1">D10</f>
        <v>0</v>
      </c>
      <c r="AC10" s="696"/>
      <c r="AD10" s="698">
        <f t="shared" ref="AD10:AD38" si="2">G10</f>
        <v>0</v>
      </c>
      <c r="AE10" s="733" t="s">
        <v>1303</v>
      </c>
      <c r="AF10" s="698">
        <f t="shared" ref="AF10:AF38" si="3">J10</f>
        <v>0</v>
      </c>
      <c r="AG10" s="696"/>
      <c r="AH10" s="698">
        <f t="shared" ref="AH10:AH38" si="4">M10</f>
        <v>0</v>
      </c>
      <c r="AI10" s="696"/>
      <c r="AJ10" s="698">
        <f t="shared" si="0"/>
        <v>0</v>
      </c>
      <c r="AK10" s="696"/>
      <c r="AL10" s="698">
        <f t="shared" ref="AL10:AL37" si="5">S10</f>
        <v>0</v>
      </c>
    </row>
    <row r="11" spans="1:38" ht="13.5" customHeight="1">
      <c r="B11" s="151"/>
      <c r="C11" s="801"/>
      <c r="D11" s="664"/>
      <c r="E11" s="151"/>
      <c r="F11" s="542"/>
      <c r="G11" s="199"/>
      <c r="H11" s="151"/>
      <c r="I11" s="801"/>
      <c r="J11" s="664"/>
      <c r="K11" s="538"/>
      <c r="L11" s="542"/>
      <c r="M11" s="199"/>
      <c r="N11" s="151"/>
      <c r="O11" s="198"/>
      <c r="P11" s="199"/>
      <c r="Q11" s="151"/>
      <c r="R11" s="542"/>
      <c r="S11" s="199"/>
      <c r="AA11" s="696"/>
      <c r="AB11" s="698">
        <f t="shared" si="1"/>
        <v>0</v>
      </c>
      <c r="AC11" s="696"/>
      <c r="AD11" s="698">
        <f t="shared" si="2"/>
        <v>0</v>
      </c>
      <c r="AE11" s="696"/>
      <c r="AF11" s="698">
        <f t="shared" si="3"/>
        <v>0</v>
      </c>
      <c r="AG11" s="696"/>
      <c r="AH11" s="698">
        <f t="shared" si="4"/>
        <v>0</v>
      </c>
      <c r="AI11" s="696"/>
      <c r="AJ11" s="698">
        <f t="shared" si="0"/>
        <v>0</v>
      </c>
      <c r="AK11" s="696"/>
      <c r="AL11" s="698">
        <f t="shared" si="5"/>
        <v>0</v>
      </c>
    </row>
    <row r="12" spans="1:38" ht="13.5" customHeight="1">
      <c r="B12" s="151" t="s">
        <v>1850</v>
      </c>
      <c r="C12" s="801">
        <v>1980</v>
      </c>
      <c r="D12" s="664"/>
      <c r="E12" s="151"/>
      <c r="F12" s="542"/>
      <c r="G12" s="199"/>
      <c r="H12" s="151" t="s">
        <v>520</v>
      </c>
      <c r="I12" s="801">
        <v>850</v>
      </c>
      <c r="J12" s="664"/>
      <c r="K12" s="151"/>
      <c r="L12" s="542"/>
      <c r="M12" s="199"/>
      <c r="N12" s="151"/>
      <c r="O12" s="198"/>
      <c r="P12" s="199"/>
      <c r="Q12" s="151"/>
      <c r="R12" s="542"/>
      <c r="S12" s="199"/>
      <c r="AA12" s="733" t="s">
        <v>1304</v>
      </c>
      <c r="AB12" s="698">
        <f t="shared" si="1"/>
        <v>0</v>
      </c>
      <c r="AC12" s="696"/>
      <c r="AD12" s="698">
        <f t="shared" si="2"/>
        <v>0</v>
      </c>
      <c r="AE12" s="733" t="s">
        <v>1305</v>
      </c>
      <c r="AF12" s="698">
        <f t="shared" si="3"/>
        <v>0</v>
      </c>
      <c r="AG12" s="696"/>
      <c r="AH12" s="698">
        <f t="shared" si="4"/>
        <v>0</v>
      </c>
      <c r="AI12" s="696"/>
      <c r="AJ12" s="698">
        <f t="shared" si="0"/>
        <v>0</v>
      </c>
      <c r="AK12" s="696"/>
      <c r="AL12" s="698">
        <f t="shared" si="5"/>
        <v>0</v>
      </c>
    </row>
    <row r="13" spans="1:38" ht="13.5" customHeight="1">
      <c r="B13" s="151" t="s">
        <v>1851</v>
      </c>
      <c r="C13" s="801">
        <v>3710</v>
      </c>
      <c r="D13" s="664"/>
      <c r="E13" s="151"/>
      <c r="F13" s="542"/>
      <c r="G13" s="199"/>
      <c r="H13" s="151" t="s">
        <v>521</v>
      </c>
      <c r="I13" s="801">
        <v>1230</v>
      </c>
      <c r="J13" s="664"/>
      <c r="K13" s="151"/>
      <c r="L13" s="542"/>
      <c r="M13" s="199"/>
      <c r="N13" s="151"/>
      <c r="O13" s="198"/>
      <c r="P13" s="199"/>
      <c r="Q13" s="151"/>
      <c r="R13" s="542"/>
      <c r="S13" s="199"/>
      <c r="AA13" s="733" t="s">
        <v>1306</v>
      </c>
      <c r="AB13" s="698">
        <f t="shared" si="1"/>
        <v>0</v>
      </c>
      <c r="AC13" s="696"/>
      <c r="AD13" s="698">
        <f t="shared" si="2"/>
        <v>0</v>
      </c>
      <c r="AE13" s="733" t="s">
        <v>1307</v>
      </c>
      <c r="AF13" s="698">
        <f t="shared" si="3"/>
        <v>0</v>
      </c>
      <c r="AG13" s="696"/>
      <c r="AH13" s="698">
        <f t="shared" si="4"/>
        <v>0</v>
      </c>
      <c r="AI13" s="696"/>
      <c r="AJ13" s="698">
        <f t="shared" si="0"/>
        <v>0</v>
      </c>
      <c r="AK13" s="696"/>
      <c r="AL13" s="698">
        <f t="shared" si="5"/>
        <v>0</v>
      </c>
    </row>
    <row r="14" spans="1:38" ht="13.5" customHeight="1">
      <c r="B14" s="151" t="s">
        <v>1852</v>
      </c>
      <c r="C14" s="801">
        <v>2630</v>
      </c>
      <c r="D14" s="664"/>
      <c r="E14" s="151"/>
      <c r="F14" s="542"/>
      <c r="G14" s="199"/>
      <c r="H14" s="151" t="s">
        <v>522</v>
      </c>
      <c r="I14" s="801">
        <v>870</v>
      </c>
      <c r="J14" s="664"/>
      <c r="K14" s="151"/>
      <c r="L14" s="542"/>
      <c r="M14" s="199"/>
      <c r="N14" s="151"/>
      <c r="O14" s="198"/>
      <c r="P14" s="199"/>
      <c r="Q14" s="151"/>
      <c r="R14" s="542"/>
      <c r="S14" s="199"/>
      <c r="AA14" s="733" t="s">
        <v>1308</v>
      </c>
      <c r="AB14" s="698">
        <f t="shared" si="1"/>
        <v>0</v>
      </c>
      <c r="AC14" s="696"/>
      <c r="AD14" s="698">
        <f t="shared" si="2"/>
        <v>0</v>
      </c>
      <c r="AE14" s="733" t="s">
        <v>1309</v>
      </c>
      <c r="AF14" s="698">
        <f t="shared" si="3"/>
        <v>0</v>
      </c>
      <c r="AG14" s="696"/>
      <c r="AH14" s="698">
        <f t="shared" si="4"/>
        <v>0</v>
      </c>
      <c r="AI14" s="696"/>
      <c r="AJ14" s="698">
        <f t="shared" si="0"/>
        <v>0</v>
      </c>
      <c r="AK14" s="696"/>
      <c r="AL14" s="698">
        <f t="shared" si="5"/>
        <v>0</v>
      </c>
    </row>
    <row r="15" spans="1:38" ht="13.5" customHeight="1">
      <c r="B15" s="216" t="s">
        <v>523</v>
      </c>
      <c r="C15" s="801"/>
      <c r="D15" s="664"/>
      <c r="E15" s="151"/>
      <c r="F15" s="198"/>
      <c r="G15" s="199"/>
      <c r="H15" s="151"/>
      <c r="I15" s="801"/>
      <c r="J15" s="664"/>
      <c r="K15" s="151"/>
      <c r="L15" s="198"/>
      <c r="M15" s="199"/>
      <c r="N15" s="151"/>
      <c r="O15" s="198"/>
      <c r="P15" s="199"/>
      <c r="Q15" s="151"/>
      <c r="R15" s="542"/>
      <c r="S15" s="199"/>
      <c r="AA15" s="696"/>
      <c r="AB15" s="698">
        <f t="shared" si="1"/>
        <v>0</v>
      </c>
      <c r="AC15" s="696"/>
      <c r="AD15" s="698">
        <f t="shared" si="2"/>
        <v>0</v>
      </c>
      <c r="AE15" s="696"/>
      <c r="AF15" s="698">
        <f t="shared" si="3"/>
        <v>0</v>
      </c>
      <c r="AG15" s="696"/>
      <c r="AH15" s="698">
        <f t="shared" si="4"/>
        <v>0</v>
      </c>
      <c r="AI15" s="696"/>
      <c r="AJ15" s="698">
        <f t="shared" si="0"/>
        <v>0</v>
      </c>
      <c r="AK15" s="696"/>
      <c r="AL15" s="698">
        <f t="shared" si="5"/>
        <v>0</v>
      </c>
    </row>
    <row r="16" spans="1:38" ht="13.5" customHeight="1">
      <c r="B16" s="151" t="s">
        <v>1853</v>
      </c>
      <c r="C16" s="801">
        <v>1660</v>
      </c>
      <c r="D16" s="664"/>
      <c r="E16" s="151"/>
      <c r="F16" s="198"/>
      <c r="G16" s="199"/>
      <c r="H16" s="151" t="s">
        <v>524</v>
      </c>
      <c r="I16" s="801">
        <v>700</v>
      </c>
      <c r="J16" s="664"/>
      <c r="K16" s="151"/>
      <c r="L16" s="198"/>
      <c r="M16" s="199"/>
      <c r="N16" s="151"/>
      <c r="O16" s="198"/>
      <c r="P16" s="199"/>
      <c r="Q16" s="151"/>
      <c r="R16" s="542"/>
      <c r="S16" s="199"/>
      <c r="AA16" s="733" t="s">
        <v>1310</v>
      </c>
      <c r="AB16" s="698">
        <f t="shared" si="1"/>
        <v>0</v>
      </c>
      <c r="AC16" s="696"/>
      <c r="AD16" s="698">
        <f t="shared" si="2"/>
        <v>0</v>
      </c>
      <c r="AE16" s="733" t="s">
        <v>1311</v>
      </c>
      <c r="AF16" s="698">
        <f t="shared" si="3"/>
        <v>0</v>
      </c>
      <c r="AG16" s="696"/>
      <c r="AH16" s="698">
        <f t="shared" si="4"/>
        <v>0</v>
      </c>
      <c r="AI16" s="696"/>
      <c r="AJ16" s="698">
        <f t="shared" si="0"/>
        <v>0</v>
      </c>
      <c r="AK16" s="696"/>
      <c r="AL16" s="698">
        <f t="shared" si="5"/>
        <v>0</v>
      </c>
    </row>
    <row r="17" spans="2:38" ht="13.5" customHeight="1">
      <c r="B17" s="151" t="s">
        <v>878</v>
      </c>
      <c r="C17" s="801">
        <v>980</v>
      </c>
      <c r="D17" s="664"/>
      <c r="E17" s="151"/>
      <c r="F17" s="198"/>
      <c r="G17" s="199"/>
      <c r="H17" s="151"/>
      <c r="I17" s="801"/>
      <c r="J17" s="664"/>
      <c r="K17" s="151"/>
      <c r="L17" s="198"/>
      <c r="M17" s="199"/>
      <c r="N17" s="151"/>
      <c r="O17" s="198"/>
      <c r="P17" s="199"/>
      <c r="Q17" s="151"/>
      <c r="R17" s="542"/>
      <c r="S17" s="199"/>
      <c r="AA17" s="733" t="s">
        <v>1312</v>
      </c>
      <c r="AB17" s="698">
        <f t="shared" si="1"/>
        <v>0</v>
      </c>
      <c r="AC17" s="696"/>
      <c r="AD17" s="698">
        <f t="shared" si="2"/>
        <v>0</v>
      </c>
      <c r="AE17" s="696"/>
      <c r="AF17" s="698">
        <f t="shared" si="3"/>
        <v>0</v>
      </c>
      <c r="AG17" s="696"/>
      <c r="AH17" s="698">
        <f t="shared" si="4"/>
        <v>0</v>
      </c>
      <c r="AI17" s="696"/>
      <c r="AJ17" s="698">
        <f t="shared" si="0"/>
        <v>0</v>
      </c>
      <c r="AK17" s="696"/>
      <c r="AL17" s="698">
        <f t="shared" si="5"/>
        <v>0</v>
      </c>
    </row>
    <row r="18" spans="2:38" ht="13.5" customHeight="1">
      <c r="B18" s="154" t="s">
        <v>879</v>
      </c>
      <c r="C18" s="802">
        <v>690</v>
      </c>
      <c r="D18" s="664"/>
      <c r="E18" s="151"/>
      <c r="F18" s="198"/>
      <c r="G18" s="199"/>
      <c r="H18" s="151"/>
      <c r="I18" s="801"/>
      <c r="J18" s="664"/>
      <c r="K18" s="151"/>
      <c r="L18" s="198"/>
      <c r="M18" s="199"/>
      <c r="N18" s="151"/>
      <c r="O18" s="198"/>
      <c r="P18" s="199"/>
      <c r="Q18" s="151"/>
      <c r="R18" s="542"/>
      <c r="S18" s="199"/>
      <c r="AA18" s="733" t="s">
        <v>1313</v>
      </c>
      <c r="AB18" s="698">
        <f t="shared" si="1"/>
        <v>0</v>
      </c>
      <c r="AC18" s="696"/>
      <c r="AD18" s="698">
        <f t="shared" si="2"/>
        <v>0</v>
      </c>
      <c r="AE18" s="696"/>
      <c r="AF18" s="698">
        <f t="shared" si="3"/>
        <v>0</v>
      </c>
      <c r="AG18" s="696"/>
      <c r="AH18" s="698">
        <f t="shared" si="4"/>
        <v>0</v>
      </c>
      <c r="AI18" s="696"/>
      <c r="AJ18" s="698">
        <f t="shared" si="0"/>
        <v>0</v>
      </c>
      <c r="AK18" s="696"/>
      <c r="AL18" s="698">
        <f t="shared" si="5"/>
        <v>0</v>
      </c>
    </row>
    <row r="19" spans="2:38" ht="13.5" customHeight="1">
      <c r="B19" s="151" t="s">
        <v>880</v>
      </c>
      <c r="C19" s="801">
        <v>300</v>
      </c>
      <c r="D19" s="664"/>
      <c r="E19" s="151"/>
      <c r="F19" s="198"/>
      <c r="G19" s="199"/>
      <c r="H19" s="151"/>
      <c r="I19" s="801"/>
      <c r="J19" s="664"/>
      <c r="K19" s="151"/>
      <c r="L19" s="198"/>
      <c r="M19" s="199"/>
      <c r="N19" s="151"/>
      <c r="O19" s="198"/>
      <c r="P19" s="199"/>
      <c r="Q19" s="151"/>
      <c r="R19" s="542"/>
      <c r="S19" s="199"/>
      <c r="AA19" s="733" t="s">
        <v>1314</v>
      </c>
      <c r="AB19" s="698">
        <f t="shared" si="1"/>
        <v>0</v>
      </c>
      <c r="AC19" s="696"/>
      <c r="AD19" s="698">
        <f t="shared" si="2"/>
        <v>0</v>
      </c>
      <c r="AE19" s="696"/>
      <c r="AF19" s="698">
        <f t="shared" si="3"/>
        <v>0</v>
      </c>
      <c r="AG19" s="696"/>
      <c r="AH19" s="698">
        <f t="shared" si="4"/>
        <v>0</v>
      </c>
      <c r="AI19" s="696"/>
      <c r="AJ19" s="698">
        <f t="shared" si="0"/>
        <v>0</v>
      </c>
      <c r="AK19" s="696"/>
      <c r="AL19" s="698">
        <f t="shared" si="5"/>
        <v>0</v>
      </c>
    </row>
    <row r="20" spans="2:38" ht="13.5" customHeight="1">
      <c r="B20" s="151" t="s">
        <v>881</v>
      </c>
      <c r="C20" s="801">
        <v>300</v>
      </c>
      <c r="D20" s="664"/>
      <c r="E20" s="546"/>
      <c r="F20" s="198"/>
      <c r="G20" s="199"/>
      <c r="H20" s="151"/>
      <c r="I20" s="801"/>
      <c r="J20" s="664"/>
      <c r="K20" s="151"/>
      <c r="L20" s="198"/>
      <c r="M20" s="199"/>
      <c r="N20" s="151"/>
      <c r="O20" s="198"/>
      <c r="P20" s="199"/>
      <c r="Q20" s="151"/>
      <c r="R20" s="542"/>
      <c r="S20" s="199"/>
      <c r="AA20" s="733" t="s">
        <v>1315</v>
      </c>
      <c r="AB20" s="698">
        <f t="shared" si="1"/>
        <v>0</v>
      </c>
      <c r="AC20" s="696"/>
      <c r="AD20" s="698">
        <f t="shared" si="2"/>
        <v>0</v>
      </c>
      <c r="AE20" s="696"/>
      <c r="AF20" s="698">
        <f t="shared" si="3"/>
        <v>0</v>
      </c>
      <c r="AG20" s="696"/>
      <c r="AH20" s="698">
        <f t="shared" si="4"/>
        <v>0</v>
      </c>
      <c r="AI20" s="696"/>
      <c r="AJ20" s="698">
        <f t="shared" si="0"/>
        <v>0</v>
      </c>
      <c r="AK20" s="696"/>
      <c r="AL20" s="698">
        <f t="shared" si="5"/>
        <v>0</v>
      </c>
    </row>
    <row r="21" spans="2:38" ht="13.5" customHeight="1">
      <c r="B21" s="803" t="s">
        <v>1931</v>
      </c>
      <c r="C21" s="801">
        <v>3160</v>
      </c>
      <c r="D21" s="664"/>
      <c r="E21" s="151"/>
      <c r="F21" s="198"/>
      <c r="G21" s="199"/>
      <c r="H21" s="151" t="s">
        <v>525</v>
      </c>
      <c r="I21" s="801">
        <v>700</v>
      </c>
      <c r="J21" s="664"/>
      <c r="K21" s="151"/>
      <c r="L21" s="198"/>
      <c r="M21" s="199"/>
      <c r="N21" s="151"/>
      <c r="O21" s="198"/>
      <c r="P21" s="199"/>
      <c r="Q21" s="151"/>
      <c r="R21" s="198"/>
      <c r="S21" s="199"/>
      <c r="AA21" s="733" t="s">
        <v>1316</v>
      </c>
      <c r="AB21" s="698">
        <f t="shared" si="1"/>
        <v>0</v>
      </c>
      <c r="AC21" s="696"/>
      <c r="AD21" s="698">
        <f t="shared" si="2"/>
        <v>0</v>
      </c>
      <c r="AE21" s="733" t="s">
        <v>1317</v>
      </c>
      <c r="AF21" s="698">
        <f t="shared" si="3"/>
        <v>0</v>
      </c>
      <c r="AG21" s="696"/>
      <c r="AH21" s="698">
        <f t="shared" si="4"/>
        <v>0</v>
      </c>
      <c r="AI21" s="696"/>
      <c r="AJ21" s="698">
        <f t="shared" si="0"/>
        <v>0</v>
      </c>
      <c r="AK21" s="696"/>
      <c r="AL21" s="698">
        <f t="shared" si="5"/>
        <v>0</v>
      </c>
    </row>
    <row r="22" spans="2:38" ht="13.5" customHeight="1">
      <c r="B22" s="803" t="s">
        <v>1932</v>
      </c>
      <c r="C22" s="801"/>
      <c r="D22" s="665"/>
      <c r="E22" s="154"/>
      <c r="F22" s="200"/>
      <c r="G22" s="201"/>
      <c r="H22" s="151" t="s">
        <v>882</v>
      </c>
      <c r="I22" s="801">
        <v>580</v>
      </c>
      <c r="J22" s="665"/>
      <c r="K22" s="154"/>
      <c r="L22" s="200"/>
      <c r="M22" s="201"/>
      <c r="N22" s="154"/>
      <c r="O22" s="200"/>
      <c r="P22" s="201"/>
      <c r="Q22" s="154"/>
      <c r="R22" s="200"/>
      <c r="S22" s="201"/>
      <c r="AA22" s="733" t="s">
        <v>1318</v>
      </c>
      <c r="AB22" s="698">
        <f t="shared" si="1"/>
        <v>0</v>
      </c>
      <c r="AC22" s="696"/>
      <c r="AD22" s="698">
        <f t="shared" si="2"/>
        <v>0</v>
      </c>
      <c r="AE22" s="733" t="s">
        <v>1319</v>
      </c>
      <c r="AF22" s="698">
        <f t="shared" si="3"/>
        <v>0</v>
      </c>
      <c r="AG22" s="696"/>
      <c r="AH22" s="698">
        <f t="shared" si="4"/>
        <v>0</v>
      </c>
      <c r="AI22" s="696"/>
      <c r="AJ22" s="698">
        <f t="shared" si="0"/>
        <v>0</v>
      </c>
      <c r="AK22" s="696"/>
      <c r="AL22" s="698">
        <f t="shared" si="5"/>
        <v>0</v>
      </c>
    </row>
    <row r="23" spans="2:38" ht="13.5" customHeight="1">
      <c r="B23" s="151"/>
      <c r="C23" s="801"/>
      <c r="D23" s="665"/>
      <c r="E23" s="154"/>
      <c r="F23" s="200"/>
      <c r="G23" s="201"/>
      <c r="H23" s="151" t="s">
        <v>526</v>
      </c>
      <c r="I23" s="801">
        <v>110</v>
      </c>
      <c r="J23" s="665"/>
      <c r="K23" s="154"/>
      <c r="L23" s="200"/>
      <c r="M23" s="201"/>
      <c r="N23" s="154"/>
      <c r="O23" s="200"/>
      <c r="P23" s="201"/>
      <c r="Q23" s="154"/>
      <c r="R23" s="200"/>
      <c r="S23" s="201"/>
      <c r="AA23" s="696"/>
      <c r="AB23" s="698">
        <f t="shared" si="1"/>
        <v>0</v>
      </c>
      <c r="AC23" s="696"/>
      <c r="AD23" s="698">
        <f t="shared" si="2"/>
        <v>0</v>
      </c>
      <c r="AE23" s="733" t="s">
        <v>1320</v>
      </c>
      <c r="AF23" s="698">
        <f t="shared" si="3"/>
        <v>0</v>
      </c>
      <c r="AG23" s="696"/>
      <c r="AH23" s="698">
        <f t="shared" si="4"/>
        <v>0</v>
      </c>
      <c r="AI23" s="696"/>
      <c r="AJ23" s="698">
        <f t="shared" si="0"/>
        <v>0</v>
      </c>
      <c r="AK23" s="696"/>
      <c r="AL23" s="698">
        <f t="shared" si="5"/>
        <v>0</v>
      </c>
    </row>
    <row r="24" spans="2:38" ht="13.5" customHeight="1">
      <c r="B24" s="154" t="s">
        <v>527</v>
      </c>
      <c r="C24" s="802">
        <v>200</v>
      </c>
      <c r="D24" s="665"/>
      <c r="E24" s="154"/>
      <c r="F24" s="200"/>
      <c r="G24" s="201"/>
      <c r="H24" s="547"/>
      <c r="I24" s="545"/>
      <c r="J24" s="201"/>
      <c r="K24" s="154"/>
      <c r="L24" s="200"/>
      <c r="M24" s="201"/>
      <c r="N24" s="154"/>
      <c r="O24" s="200"/>
      <c r="P24" s="201"/>
      <c r="Q24" s="154"/>
      <c r="R24" s="200"/>
      <c r="S24" s="201"/>
      <c r="AA24" s="697" t="s">
        <v>1321</v>
      </c>
      <c r="AB24" s="698">
        <f t="shared" si="1"/>
        <v>0</v>
      </c>
      <c r="AC24" s="696"/>
      <c r="AD24" s="698">
        <f t="shared" si="2"/>
        <v>0</v>
      </c>
      <c r="AE24" s="696"/>
      <c r="AF24" s="698">
        <f t="shared" si="3"/>
        <v>0</v>
      </c>
      <c r="AG24" s="696"/>
      <c r="AH24" s="698">
        <f t="shared" si="4"/>
        <v>0</v>
      </c>
      <c r="AI24" s="696"/>
      <c r="AJ24" s="698">
        <f t="shared" si="0"/>
        <v>0</v>
      </c>
      <c r="AK24" s="696"/>
      <c r="AL24" s="698">
        <f t="shared" si="5"/>
        <v>0</v>
      </c>
    </row>
    <row r="25" spans="2:38" ht="13.5" customHeight="1">
      <c r="B25" s="154" t="s">
        <v>528</v>
      </c>
      <c r="C25" s="802">
        <v>150</v>
      </c>
      <c r="D25" s="665"/>
      <c r="E25" s="154"/>
      <c r="F25" s="200"/>
      <c r="G25" s="201"/>
      <c r="H25" s="154"/>
      <c r="I25" s="200"/>
      <c r="J25" s="201"/>
      <c r="K25" s="154"/>
      <c r="L25" s="200"/>
      <c r="M25" s="201"/>
      <c r="N25" s="154"/>
      <c r="O25" s="200"/>
      <c r="P25" s="201"/>
      <c r="Q25" s="154"/>
      <c r="R25" s="200"/>
      <c r="S25" s="201"/>
      <c r="AA25" s="697" t="s">
        <v>1322</v>
      </c>
      <c r="AB25" s="698">
        <f t="shared" si="1"/>
        <v>0</v>
      </c>
      <c r="AC25" s="696"/>
      <c r="AD25" s="698">
        <f t="shared" si="2"/>
        <v>0</v>
      </c>
      <c r="AE25" s="696"/>
      <c r="AF25" s="698">
        <f t="shared" si="3"/>
        <v>0</v>
      </c>
      <c r="AG25" s="696"/>
      <c r="AH25" s="698">
        <f t="shared" si="4"/>
        <v>0</v>
      </c>
      <c r="AI25" s="696"/>
      <c r="AJ25" s="698">
        <f t="shared" si="0"/>
        <v>0</v>
      </c>
      <c r="AK25" s="696"/>
      <c r="AL25" s="698">
        <f t="shared" si="5"/>
        <v>0</v>
      </c>
    </row>
    <row r="26" spans="2:38" ht="13.5" customHeight="1">
      <c r="B26" s="154" t="s">
        <v>529</v>
      </c>
      <c r="C26" s="802">
        <v>180</v>
      </c>
      <c r="D26" s="665"/>
      <c r="E26" s="154"/>
      <c r="F26" s="200"/>
      <c r="G26" s="201"/>
      <c r="H26" s="154"/>
      <c r="I26" s="200"/>
      <c r="J26" s="201"/>
      <c r="K26" s="154"/>
      <c r="L26" s="200"/>
      <c r="M26" s="201"/>
      <c r="N26" s="154"/>
      <c r="O26" s="200"/>
      <c r="P26" s="201"/>
      <c r="Q26" s="154"/>
      <c r="R26" s="200"/>
      <c r="S26" s="201"/>
      <c r="AA26" s="697" t="s">
        <v>1323</v>
      </c>
      <c r="AB26" s="698">
        <f t="shared" si="1"/>
        <v>0</v>
      </c>
      <c r="AC26" s="696"/>
      <c r="AD26" s="698">
        <f t="shared" si="2"/>
        <v>0</v>
      </c>
      <c r="AE26" s="696"/>
      <c r="AF26" s="698">
        <f t="shared" si="3"/>
        <v>0</v>
      </c>
      <c r="AG26" s="696"/>
      <c r="AH26" s="698">
        <f t="shared" si="4"/>
        <v>0</v>
      </c>
      <c r="AI26" s="696"/>
      <c r="AJ26" s="698">
        <f t="shared" si="0"/>
        <v>0</v>
      </c>
      <c r="AK26" s="696"/>
      <c r="AL26" s="698">
        <f t="shared" si="5"/>
        <v>0</v>
      </c>
    </row>
    <row r="27" spans="2:38" ht="13.5" customHeight="1">
      <c r="B27" s="154" t="s">
        <v>530</v>
      </c>
      <c r="C27" s="802">
        <v>330</v>
      </c>
      <c r="D27" s="665"/>
      <c r="E27" s="154"/>
      <c r="F27" s="200"/>
      <c r="G27" s="201"/>
      <c r="H27" s="154"/>
      <c r="I27" s="200"/>
      <c r="J27" s="201"/>
      <c r="K27" s="154"/>
      <c r="L27" s="200"/>
      <c r="M27" s="201"/>
      <c r="N27" s="154"/>
      <c r="O27" s="200"/>
      <c r="P27" s="201"/>
      <c r="Q27" s="154"/>
      <c r="R27" s="200"/>
      <c r="S27" s="201"/>
      <c r="AA27" s="697" t="s">
        <v>1324</v>
      </c>
      <c r="AB27" s="698">
        <f t="shared" si="1"/>
        <v>0</v>
      </c>
      <c r="AC27" s="696"/>
      <c r="AD27" s="698">
        <f t="shared" si="2"/>
        <v>0</v>
      </c>
      <c r="AE27" s="696"/>
      <c r="AF27" s="698">
        <f t="shared" si="3"/>
        <v>0</v>
      </c>
      <c r="AG27" s="696"/>
      <c r="AH27" s="698">
        <f t="shared" si="4"/>
        <v>0</v>
      </c>
      <c r="AI27" s="696"/>
      <c r="AJ27" s="698">
        <f t="shared" si="0"/>
        <v>0</v>
      </c>
      <c r="AK27" s="696"/>
      <c r="AL27" s="698">
        <f t="shared" si="5"/>
        <v>0</v>
      </c>
    </row>
    <row r="28" spans="2:38" ht="13.5" customHeight="1">
      <c r="B28" s="792"/>
      <c r="C28" s="545"/>
      <c r="D28" s="665"/>
      <c r="E28" s="154"/>
      <c r="F28" s="200"/>
      <c r="G28" s="201"/>
      <c r="H28" s="154"/>
      <c r="I28" s="200"/>
      <c r="J28" s="201"/>
      <c r="K28" s="154"/>
      <c r="L28" s="200"/>
      <c r="M28" s="201"/>
      <c r="N28" s="154"/>
      <c r="O28" s="200"/>
      <c r="P28" s="201"/>
      <c r="Q28" s="154"/>
      <c r="R28" s="200"/>
      <c r="S28" s="201"/>
      <c r="AA28" s="697" t="s">
        <v>1325</v>
      </c>
      <c r="AB28" s="698">
        <f t="shared" si="1"/>
        <v>0</v>
      </c>
      <c r="AC28" s="696"/>
      <c r="AD28" s="698">
        <f t="shared" si="2"/>
        <v>0</v>
      </c>
      <c r="AE28" s="696"/>
      <c r="AF28" s="698">
        <f t="shared" si="3"/>
        <v>0</v>
      </c>
      <c r="AG28" s="696"/>
      <c r="AH28" s="698">
        <f t="shared" si="4"/>
        <v>0</v>
      </c>
      <c r="AI28" s="696"/>
      <c r="AJ28" s="698">
        <f t="shared" si="0"/>
        <v>0</v>
      </c>
      <c r="AK28" s="696"/>
      <c r="AL28" s="698">
        <f t="shared" si="5"/>
        <v>0</v>
      </c>
    </row>
    <row r="29" spans="2:38" ht="13.5" customHeight="1">
      <c r="B29" s="792"/>
      <c r="C29" s="545"/>
      <c r="D29" s="665"/>
      <c r="E29" s="154"/>
      <c r="F29" s="200"/>
      <c r="G29" s="201"/>
      <c r="H29" s="154"/>
      <c r="I29" s="200"/>
      <c r="J29" s="201"/>
      <c r="K29" s="154"/>
      <c r="L29" s="200"/>
      <c r="M29" s="201"/>
      <c r="N29" s="154"/>
      <c r="O29" s="200"/>
      <c r="P29" s="201"/>
      <c r="Q29" s="154"/>
      <c r="R29" s="200"/>
      <c r="S29" s="201"/>
      <c r="AA29" s="697" t="s">
        <v>1326</v>
      </c>
      <c r="AB29" s="698">
        <f t="shared" si="1"/>
        <v>0</v>
      </c>
      <c r="AC29" s="696"/>
      <c r="AD29" s="698">
        <f t="shared" si="2"/>
        <v>0</v>
      </c>
      <c r="AE29" s="696"/>
      <c r="AF29" s="698">
        <f t="shared" si="3"/>
        <v>0</v>
      </c>
      <c r="AG29" s="696"/>
      <c r="AH29" s="698">
        <f t="shared" si="4"/>
        <v>0</v>
      </c>
      <c r="AI29" s="696"/>
      <c r="AJ29" s="698">
        <f t="shared" si="0"/>
        <v>0</v>
      </c>
      <c r="AK29" s="696"/>
      <c r="AL29" s="698">
        <f t="shared" si="5"/>
        <v>0</v>
      </c>
    </row>
    <row r="30" spans="2:38" ht="13.5" customHeight="1">
      <c r="B30" s="501" t="s">
        <v>436</v>
      </c>
      <c r="C30" s="499">
        <f>SUM(C8:C29)</f>
        <v>22320</v>
      </c>
      <c r="D30" s="499">
        <f>SUM(D8:D29)</f>
        <v>0</v>
      </c>
      <c r="E30" s="500" t="s">
        <v>437</v>
      </c>
      <c r="F30" s="499">
        <f>SUM(F8:F29)</f>
        <v>0</v>
      </c>
      <c r="G30" s="499">
        <f>SUM(G8:G29)</f>
        <v>0</v>
      </c>
      <c r="H30" s="500" t="s">
        <v>438</v>
      </c>
      <c r="I30" s="499">
        <f>SUM(I8:I29)</f>
        <v>6910</v>
      </c>
      <c r="J30" s="499">
        <f>SUM(J8:J29)</f>
        <v>0</v>
      </c>
      <c r="K30" s="501" t="s">
        <v>420</v>
      </c>
      <c r="L30" s="499">
        <f>SUM(L8:L29)</f>
        <v>0</v>
      </c>
      <c r="M30" s="499">
        <f>SUM(M8:M29)</f>
        <v>0</v>
      </c>
      <c r="N30" s="501" t="s">
        <v>531</v>
      </c>
      <c r="O30" s="499">
        <f>SUM(O8:O29)</f>
        <v>0</v>
      </c>
      <c r="P30" s="499">
        <f>SUM(P8:P29)</f>
        <v>0</v>
      </c>
      <c r="Q30" s="501" t="s">
        <v>421</v>
      </c>
      <c r="R30" s="499">
        <f>SUM(R8:R29)</f>
        <v>0</v>
      </c>
      <c r="S30" s="502">
        <f>SUM(S8:S29)</f>
        <v>0</v>
      </c>
      <c r="AA30" s="696"/>
      <c r="AB30" s="698">
        <f t="shared" si="1"/>
        <v>0</v>
      </c>
      <c r="AC30" s="696"/>
      <c r="AD30" s="698">
        <f t="shared" si="2"/>
        <v>0</v>
      </c>
      <c r="AE30" s="696"/>
      <c r="AF30" s="698">
        <f t="shared" si="3"/>
        <v>0</v>
      </c>
      <c r="AG30" s="696"/>
      <c r="AH30" s="698">
        <f t="shared" si="4"/>
        <v>0</v>
      </c>
      <c r="AI30" s="696"/>
      <c r="AJ30" s="698">
        <f t="shared" si="0"/>
        <v>0</v>
      </c>
      <c r="AK30" s="696"/>
      <c r="AL30" s="698">
        <f t="shared" si="5"/>
        <v>0</v>
      </c>
    </row>
    <row r="31" spans="2:38" ht="13.5" customHeight="1">
      <c r="B31" s="174"/>
      <c r="C31" s="205"/>
      <c r="D31" s="205"/>
      <c r="E31" s="204"/>
      <c r="F31" s="205"/>
      <c r="G31" s="205"/>
      <c r="H31" s="204"/>
      <c r="I31" s="205"/>
      <c r="J31" s="205"/>
      <c r="K31" s="174"/>
      <c r="L31" s="205"/>
      <c r="M31" s="205"/>
      <c r="N31" s="174"/>
      <c r="O31" s="205"/>
      <c r="P31" s="205"/>
      <c r="Q31" s="147" t="s">
        <v>422</v>
      </c>
      <c r="R31" s="206">
        <f>SUM(C30,F30,I30,L30,O30,R30)</f>
        <v>29230</v>
      </c>
      <c r="S31" s="207">
        <f>SUM(D30,G30,J30,M30,P30,S30)</f>
        <v>0</v>
      </c>
      <c r="AA31" s="696"/>
      <c r="AB31" s="698">
        <f t="shared" si="1"/>
        <v>0</v>
      </c>
      <c r="AC31" s="696"/>
      <c r="AD31" s="698">
        <f t="shared" si="2"/>
        <v>0</v>
      </c>
      <c r="AE31" s="696"/>
      <c r="AF31" s="698">
        <f t="shared" si="3"/>
        <v>0</v>
      </c>
      <c r="AG31" s="696"/>
      <c r="AH31" s="698">
        <f t="shared" si="4"/>
        <v>0</v>
      </c>
      <c r="AI31" s="696"/>
      <c r="AJ31" s="698">
        <f t="shared" si="0"/>
        <v>0</v>
      </c>
      <c r="AK31" s="696"/>
      <c r="AL31" s="698">
        <f t="shared" si="5"/>
        <v>0</v>
      </c>
    </row>
    <row r="32" spans="2:38" ht="13.5" customHeight="1">
      <c r="B32" s="144" t="s">
        <v>883</v>
      </c>
      <c r="C32" s="208"/>
      <c r="D32" s="208"/>
      <c r="E32" s="506"/>
      <c r="F32" s="208"/>
      <c r="G32" s="208"/>
      <c r="H32" s="506"/>
      <c r="I32" s="208"/>
      <c r="J32" s="208"/>
      <c r="K32" s="494"/>
      <c r="L32" s="208"/>
      <c r="M32" s="208"/>
      <c r="N32" s="506"/>
      <c r="O32" s="208"/>
      <c r="P32" s="208"/>
      <c r="Q32" s="214"/>
      <c r="R32" s="208"/>
      <c r="S32" s="170" t="s">
        <v>515</v>
      </c>
      <c r="AA32" s="696"/>
      <c r="AB32" s="698">
        <f t="shared" si="1"/>
        <v>0</v>
      </c>
      <c r="AC32" s="696"/>
      <c r="AD32" s="698">
        <f t="shared" si="2"/>
        <v>0</v>
      </c>
      <c r="AE32" s="696"/>
      <c r="AF32" s="698">
        <f t="shared" si="3"/>
        <v>0</v>
      </c>
      <c r="AG32" s="696"/>
      <c r="AH32" s="698">
        <f t="shared" si="4"/>
        <v>0</v>
      </c>
      <c r="AI32" s="696"/>
      <c r="AJ32" s="698">
        <f t="shared" si="0"/>
        <v>0</v>
      </c>
      <c r="AK32" s="696"/>
      <c r="AL32" s="698" t="str">
        <f t="shared" si="5"/>
        <v>&lt;岩国営業所&gt;</v>
      </c>
    </row>
    <row r="33" spans="2:38" ht="13.5" customHeight="1">
      <c r="B33" s="189" t="s">
        <v>741</v>
      </c>
      <c r="C33" s="190"/>
      <c r="D33" s="191"/>
      <c r="E33" s="192" t="s">
        <v>742</v>
      </c>
      <c r="F33" s="190"/>
      <c r="G33" s="191"/>
      <c r="H33" s="192" t="s">
        <v>743</v>
      </c>
      <c r="I33" s="190"/>
      <c r="J33" s="191"/>
      <c r="K33" s="192" t="s">
        <v>744</v>
      </c>
      <c r="L33" s="190"/>
      <c r="M33" s="191"/>
      <c r="N33" s="192" t="s">
        <v>884</v>
      </c>
      <c r="O33" s="190"/>
      <c r="P33" s="191"/>
      <c r="Q33" s="192" t="s">
        <v>746</v>
      </c>
      <c r="R33" s="190"/>
      <c r="S33" s="191"/>
      <c r="AA33" s="696"/>
      <c r="AB33" s="698">
        <f t="shared" si="1"/>
        <v>0</v>
      </c>
      <c r="AC33" s="696"/>
      <c r="AD33" s="698">
        <f t="shared" si="2"/>
        <v>0</v>
      </c>
      <c r="AE33" s="696"/>
      <c r="AF33" s="698">
        <f t="shared" si="3"/>
        <v>0</v>
      </c>
      <c r="AG33" s="696"/>
      <c r="AH33" s="698">
        <f t="shared" si="4"/>
        <v>0</v>
      </c>
      <c r="AI33" s="696"/>
      <c r="AJ33" s="698">
        <f t="shared" si="0"/>
        <v>0</v>
      </c>
      <c r="AK33" s="696"/>
      <c r="AL33" s="698">
        <f t="shared" si="5"/>
        <v>0</v>
      </c>
    </row>
    <row r="34" spans="2:38" ht="13.5" customHeight="1">
      <c r="B34" s="193" t="s">
        <v>302</v>
      </c>
      <c r="C34" s="194" t="s">
        <v>303</v>
      </c>
      <c r="D34" s="195" t="s">
        <v>304</v>
      </c>
      <c r="E34" s="193" t="s">
        <v>305</v>
      </c>
      <c r="F34" s="548" t="s">
        <v>303</v>
      </c>
      <c r="G34" s="549" t="s">
        <v>304</v>
      </c>
      <c r="H34" s="193" t="s">
        <v>305</v>
      </c>
      <c r="I34" s="194" t="s">
        <v>303</v>
      </c>
      <c r="J34" s="195" t="s">
        <v>304</v>
      </c>
      <c r="K34" s="193" t="s">
        <v>306</v>
      </c>
      <c r="L34" s="194" t="s">
        <v>303</v>
      </c>
      <c r="M34" s="195" t="s">
        <v>304</v>
      </c>
      <c r="N34" s="193" t="s">
        <v>306</v>
      </c>
      <c r="O34" s="194" t="s">
        <v>303</v>
      </c>
      <c r="P34" s="195" t="s">
        <v>304</v>
      </c>
      <c r="Q34" s="193" t="s">
        <v>306</v>
      </c>
      <c r="R34" s="194" t="s">
        <v>303</v>
      </c>
      <c r="S34" s="195" t="s">
        <v>304</v>
      </c>
      <c r="AA34" s="696"/>
      <c r="AB34" s="698" t="str">
        <f t="shared" si="1"/>
        <v>折込数</v>
      </c>
      <c r="AC34" s="696"/>
      <c r="AD34" s="698" t="str">
        <f t="shared" si="2"/>
        <v>折込数</v>
      </c>
      <c r="AE34" s="696"/>
      <c r="AF34" s="698" t="str">
        <f t="shared" si="3"/>
        <v>折込数</v>
      </c>
      <c r="AG34" s="696"/>
      <c r="AH34" s="698" t="str">
        <f t="shared" si="4"/>
        <v>折込数</v>
      </c>
      <c r="AI34" s="696"/>
      <c r="AJ34" s="698" t="str">
        <f t="shared" si="0"/>
        <v>折込数</v>
      </c>
      <c r="AK34" s="696"/>
      <c r="AL34" s="698" t="str">
        <f t="shared" si="5"/>
        <v>折込数</v>
      </c>
    </row>
    <row r="35" spans="2:38" ht="13.5" customHeight="1">
      <c r="B35" s="175" t="s">
        <v>1986</v>
      </c>
      <c r="C35" s="196">
        <v>440</v>
      </c>
      <c r="D35" s="209"/>
      <c r="E35" s="176"/>
      <c r="F35" s="196"/>
      <c r="G35" s="209"/>
      <c r="H35" s="175"/>
      <c r="I35" s="196"/>
      <c r="J35" s="209"/>
      <c r="K35" s="176"/>
      <c r="L35" s="196"/>
      <c r="M35" s="209"/>
      <c r="N35" s="175"/>
      <c r="O35" s="196"/>
      <c r="P35" s="209"/>
      <c r="Q35" s="175"/>
      <c r="R35" s="196"/>
      <c r="S35" s="209"/>
      <c r="AA35" s="697" t="s">
        <v>1327</v>
      </c>
      <c r="AB35" s="698">
        <f t="shared" si="1"/>
        <v>0</v>
      </c>
      <c r="AC35" s="696"/>
      <c r="AD35" s="698">
        <f t="shared" si="2"/>
        <v>0</v>
      </c>
      <c r="AE35" s="696"/>
      <c r="AF35" s="698">
        <f t="shared" si="3"/>
        <v>0</v>
      </c>
      <c r="AG35" s="696"/>
      <c r="AH35" s="698">
        <f t="shared" si="4"/>
        <v>0</v>
      </c>
      <c r="AI35" s="696"/>
      <c r="AJ35" s="698">
        <f t="shared" si="0"/>
        <v>0</v>
      </c>
      <c r="AK35" s="696"/>
      <c r="AL35" s="698">
        <f t="shared" si="5"/>
        <v>0</v>
      </c>
    </row>
    <row r="36" spans="2:38" ht="13.5" customHeight="1">
      <c r="B36" s="154"/>
      <c r="C36" s="200"/>
      <c r="D36" s="201"/>
      <c r="E36" s="177"/>
      <c r="F36" s="200"/>
      <c r="G36" s="201"/>
      <c r="H36" s="154" t="s">
        <v>532</v>
      </c>
      <c r="I36" s="200">
        <v>70</v>
      </c>
      <c r="J36" s="201"/>
      <c r="K36" s="177"/>
      <c r="L36" s="200"/>
      <c r="M36" s="201"/>
      <c r="N36" s="154" t="s">
        <v>1987</v>
      </c>
      <c r="O36" s="200">
        <v>410</v>
      </c>
      <c r="P36" s="201"/>
      <c r="Q36" s="154"/>
      <c r="R36" s="200"/>
      <c r="S36" s="201"/>
      <c r="AA36" s="696"/>
      <c r="AB36" s="698">
        <f t="shared" si="1"/>
        <v>0</v>
      </c>
      <c r="AC36" s="696"/>
      <c r="AD36" s="698">
        <f t="shared" si="2"/>
        <v>0</v>
      </c>
      <c r="AE36" s="697" t="s">
        <v>1328</v>
      </c>
      <c r="AF36" s="698">
        <f t="shared" si="3"/>
        <v>0</v>
      </c>
      <c r="AG36" s="696"/>
      <c r="AH36" s="698">
        <f t="shared" si="4"/>
        <v>0</v>
      </c>
      <c r="AI36" s="697" t="s">
        <v>1329</v>
      </c>
      <c r="AJ36" s="698">
        <f t="shared" si="0"/>
        <v>0</v>
      </c>
      <c r="AK36" s="696"/>
      <c r="AL36" s="698">
        <f t="shared" si="5"/>
        <v>0</v>
      </c>
    </row>
    <row r="37" spans="2:38" ht="13.5" customHeight="1">
      <c r="B37" s="154" t="s">
        <v>533</v>
      </c>
      <c r="C37" s="200">
        <v>310</v>
      </c>
      <c r="D37" s="201"/>
      <c r="E37" s="177"/>
      <c r="F37" s="200"/>
      <c r="G37" s="201"/>
      <c r="H37" s="154"/>
      <c r="I37" s="200"/>
      <c r="J37" s="201"/>
      <c r="K37" s="177"/>
      <c r="L37" s="200"/>
      <c r="M37" s="201"/>
      <c r="N37" s="154"/>
      <c r="O37" s="200"/>
      <c r="P37" s="201"/>
      <c r="Q37" s="154"/>
      <c r="R37" s="200"/>
      <c r="S37" s="201"/>
      <c r="AA37" s="697" t="s">
        <v>1330</v>
      </c>
      <c r="AB37" s="698">
        <f t="shared" si="1"/>
        <v>0</v>
      </c>
      <c r="AC37" s="696"/>
      <c r="AD37" s="698">
        <f t="shared" si="2"/>
        <v>0</v>
      </c>
      <c r="AE37" s="696"/>
      <c r="AF37" s="698">
        <f t="shared" si="3"/>
        <v>0</v>
      </c>
      <c r="AG37" s="696"/>
      <c r="AH37" s="698">
        <f t="shared" si="4"/>
        <v>0</v>
      </c>
      <c r="AI37" s="696"/>
      <c r="AJ37" s="698">
        <f t="shared" si="0"/>
        <v>0</v>
      </c>
      <c r="AK37" s="696"/>
      <c r="AL37" s="698">
        <f t="shared" si="5"/>
        <v>0</v>
      </c>
    </row>
    <row r="38" spans="2:38" ht="13.5" customHeight="1">
      <c r="B38" s="501" t="s">
        <v>436</v>
      </c>
      <c r="C38" s="499">
        <f>SUM(C35:C37)</f>
        <v>750</v>
      </c>
      <c r="D38" s="499">
        <f>SUM(D35:D37)</f>
        <v>0</v>
      </c>
      <c r="E38" s="500" t="s">
        <v>437</v>
      </c>
      <c r="F38" s="499">
        <f>SUM(F35:F37)</f>
        <v>0</v>
      </c>
      <c r="G38" s="499">
        <f>SUM(G35:G37)</f>
        <v>0</v>
      </c>
      <c r="H38" s="500" t="s">
        <v>438</v>
      </c>
      <c r="I38" s="499">
        <f>SUM(I35:I37)</f>
        <v>70</v>
      </c>
      <c r="J38" s="499">
        <f>SUM(J35:J37)</f>
        <v>0</v>
      </c>
      <c r="K38" s="501" t="s">
        <v>420</v>
      </c>
      <c r="L38" s="499">
        <f>SUM(L35:L37)</f>
        <v>0</v>
      </c>
      <c r="M38" s="499">
        <f>SUM(M35:M37)</f>
        <v>0</v>
      </c>
      <c r="N38" s="501" t="s">
        <v>534</v>
      </c>
      <c r="O38" s="499">
        <f>SUM(O35:O37)</f>
        <v>410</v>
      </c>
      <c r="P38" s="499">
        <f>SUM(P35:P37)</f>
        <v>0</v>
      </c>
      <c r="Q38" s="501" t="s">
        <v>421</v>
      </c>
      <c r="R38" s="499">
        <f>SUM(R35:R37)</f>
        <v>0</v>
      </c>
      <c r="S38" s="502">
        <f>SUM(S35:S37)</f>
        <v>0</v>
      </c>
      <c r="AA38" s="696"/>
      <c r="AB38" s="698">
        <f t="shared" si="1"/>
        <v>0</v>
      </c>
      <c r="AC38" s="696"/>
      <c r="AD38" s="698">
        <f t="shared" si="2"/>
        <v>0</v>
      </c>
      <c r="AE38" s="696"/>
      <c r="AF38" s="698">
        <f t="shared" si="3"/>
        <v>0</v>
      </c>
      <c r="AG38" s="696"/>
      <c r="AH38" s="698">
        <f t="shared" si="4"/>
        <v>0</v>
      </c>
      <c r="AI38" s="696"/>
      <c r="AJ38" s="698">
        <f t="shared" si="0"/>
        <v>0</v>
      </c>
      <c r="AK38" s="696"/>
      <c r="AL38" s="698">
        <f>S38</f>
        <v>0</v>
      </c>
    </row>
    <row r="39" spans="2:38" ht="13.5" customHeight="1">
      <c r="B39" s="174"/>
      <c r="C39" s="205"/>
      <c r="D39" s="205"/>
      <c r="E39" s="204"/>
      <c r="F39" s="205"/>
      <c r="G39" s="205"/>
      <c r="H39" s="204"/>
      <c r="I39" s="205"/>
      <c r="J39" s="205"/>
      <c r="K39" s="174"/>
      <c r="L39" s="205"/>
      <c r="M39" s="205"/>
      <c r="N39" s="174"/>
      <c r="O39" s="205"/>
      <c r="P39" s="205"/>
      <c r="Q39" s="147" t="s">
        <v>422</v>
      </c>
      <c r="R39" s="206">
        <f>SUM(C38,F38,I38,L38,O38,R38)</f>
        <v>1230</v>
      </c>
      <c r="S39" s="207">
        <f>SUM(D38,G38,J38,M38,P38,S38)</f>
        <v>0</v>
      </c>
      <c r="AA39" s="218"/>
      <c r="AB39" s="218"/>
      <c r="AC39" s="218"/>
      <c r="AD39" s="218"/>
      <c r="AE39" s="218"/>
      <c r="AF39" s="218"/>
      <c r="AG39" s="218"/>
      <c r="AH39" s="218"/>
      <c r="AI39" s="218"/>
      <c r="AJ39" s="218"/>
      <c r="AK39" s="218"/>
      <c r="AL39" s="218"/>
    </row>
    <row r="40" spans="2:38" s="71" customFormat="1" ht="13.5" customHeight="1">
      <c r="B40" s="916" t="s">
        <v>1898</v>
      </c>
      <c r="C40" s="916"/>
      <c r="D40" s="916"/>
      <c r="E40" s="916"/>
      <c r="F40" s="916"/>
      <c r="G40" s="916"/>
      <c r="H40" s="916"/>
      <c r="I40" s="916"/>
      <c r="J40" s="916"/>
      <c r="K40" s="916"/>
      <c r="L40" s="916"/>
      <c r="M40" s="916"/>
      <c r="N40" s="916"/>
      <c r="O40" s="916"/>
      <c r="P40" s="916"/>
      <c r="Q40" s="916"/>
      <c r="R40" s="916"/>
      <c r="S40" s="916"/>
    </row>
    <row r="41" spans="2:38" ht="13.5" customHeight="1">
      <c r="B41" s="917" t="s">
        <v>1899</v>
      </c>
      <c r="C41" s="917"/>
      <c r="D41" s="917"/>
      <c r="E41" s="917"/>
      <c r="F41" s="917"/>
      <c r="G41" s="917"/>
      <c r="H41" s="917"/>
      <c r="I41" s="917"/>
      <c r="J41" s="917"/>
      <c r="K41" s="917"/>
      <c r="L41" s="917"/>
      <c r="M41" s="917"/>
      <c r="N41" s="917"/>
      <c r="O41" s="917"/>
      <c r="P41" s="917"/>
      <c r="Q41" s="917"/>
      <c r="R41" s="917"/>
      <c r="S41" s="917"/>
      <c r="AA41" s="218"/>
      <c r="AB41" s="218"/>
      <c r="AC41" s="218"/>
      <c r="AD41" s="218"/>
      <c r="AE41" s="218"/>
      <c r="AF41" s="218"/>
      <c r="AG41" s="218"/>
      <c r="AH41" s="218"/>
      <c r="AI41" s="218"/>
      <c r="AJ41" s="218"/>
      <c r="AK41" s="218"/>
      <c r="AL41" s="218"/>
    </row>
    <row r="42" spans="2:38" s="71" customFormat="1" ht="13.5" customHeight="1">
      <c r="B42" s="812" t="s">
        <v>1988</v>
      </c>
      <c r="C42" s="208"/>
      <c r="D42" s="208"/>
      <c r="E42" s="550"/>
      <c r="F42" s="208"/>
      <c r="G42" s="208"/>
      <c r="H42" s="550"/>
      <c r="I42" s="208"/>
      <c r="J42" s="208"/>
      <c r="K42" s="550"/>
      <c r="L42" s="208"/>
      <c r="M42" s="208"/>
      <c r="N42" s="550"/>
      <c r="O42" s="208"/>
      <c r="P42" s="208"/>
      <c r="Q42" s="550"/>
      <c r="R42" s="208"/>
      <c r="S42" s="208"/>
    </row>
    <row r="43" spans="2:38" ht="13.5" customHeight="1">
      <c r="B43" s="793"/>
      <c r="C43" s="208"/>
      <c r="D43" s="208"/>
      <c r="E43" s="506"/>
      <c r="F43" s="208"/>
      <c r="G43" s="208"/>
      <c r="H43" s="506"/>
      <c r="I43" s="208"/>
      <c r="J43" s="208"/>
      <c r="K43" s="506"/>
      <c r="L43" s="208"/>
      <c r="M43" s="208"/>
      <c r="N43" s="506"/>
      <c r="O43" s="208"/>
      <c r="P43" s="208"/>
      <c r="Q43" s="506"/>
      <c r="R43" s="208"/>
      <c r="S43" s="208"/>
      <c r="AA43" s="218"/>
      <c r="AB43" s="218"/>
      <c r="AC43" s="218"/>
      <c r="AD43" s="218"/>
      <c r="AE43" s="218"/>
      <c r="AF43" s="218"/>
      <c r="AG43" s="218"/>
      <c r="AH43" s="218"/>
      <c r="AI43" s="218"/>
      <c r="AJ43" s="218"/>
      <c r="AK43" s="218"/>
      <c r="AL43" s="218"/>
    </row>
    <row r="44" spans="2:38" ht="13.5" customHeight="1">
      <c r="B44" s="506"/>
      <c r="C44" s="208"/>
      <c r="D44" s="208"/>
      <c r="E44" s="506"/>
      <c r="F44" s="208"/>
      <c r="G44" s="208"/>
      <c r="H44" s="506"/>
      <c r="I44" s="208"/>
      <c r="J44" s="208"/>
      <c r="K44" s="506"/>
      <c r="L44" s="208"/>
      <c r="M44" s="208"/>
      <c r="N44" s="506"/>
      <c r="O44" s="208"/>
      <c r="P44" s="208"/>
      <c r="Q44" s="506"/>
      <c r="R44" s="208"/>
      <c r="S44" s="208"/>
      <c r="AA44" s="218"/>
      <c r="AB44" s="218"/>
      <c r="AC44" s="218"/>
      <c r="AD44" s="218"/>
      <c r="AE44" s="218"/>
      <c r="AF44" s="218"/>
      <c r="AG44" s="218"/>
      <c r="AH44" s="218"/>
      <c r="AI44" s="218"/>
      <c r="AJ44" s="218"/>
      <c r="AK44" s="218"/>
      <c r="AL44" s="218"/>
    </row>
    <row r="45" spans="2:38" ht="13.5" customHeight="1">
      <c r="AA45" s="218"/>
      <c r="AB45" s="218"/>
      <c r="AC45" s="218"/>
      <c r="AD45" s="218"/>
      <c r="AE45" s="218"/>
      <c r="AF45" s="218"/>
      <c r="AG45" s="218"/>
      <c r="AH45" s="218"/>
      <c r="AI45" s="218"/>
      <c r="AJ45" s="218"/>
      <c r="AK45" s="218"/>
      <c r="AL45" s="218"/>
    </row>
    <row r="46" spans="2:38" ht="13.5" customHeight="1">
      <c r="AA46" s="218"/>
      <c r="AB46" s="218"/>
      <c r="AC46" s="218"/>
      <c r="AD46" s="218"/>
      <c r="AE46" s="218"/>
      <c r="AF46" s="218"/>
      <c r="AG46" s="218"/>
      <c r="AH46" s="218"/>
      <c r="AI46" s="218"/>
      <c r="AJ46" s="218"/>
      <c r="AK46" s="218"/>
      <c r="AL46" s="218"/>
    </row>
    <row r="47" spans="2:38" ht="13.5" customHeight="1">
      <c r="AA47" s="218"/>
      <c r="AB47" s="218"/>
      <c r="AC47" s="218"/>
      <c r="AD47" s="218"/>
      <c r="AE47" s="218"/>
      <c r="AF47" s="218"/>
      <c r="AG47" s="218"/>
      <c r="AH47" s="218"/>
      <c r="AI47" s="218"/>
      <c r="AJ47" s="218"/>
      <c r="AK47" s="218"/>
      <c r="AL47" s="218"/>
    </row>
    <row r="48" spans="2:3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sheetData>
  <sheetProtection password="9EF0" sheet="1"/>
  <mergeCells count="10">
    <mergeCell ref="AI6:AJ6"/>
    <mergeCell ref="AK6:AL6"/>
    <mergeCell ref="D3:E3"/>
    <mergeCell ref="F3:G3"/>
    <mergeCell ref="B40:S40"/>
    <mergeCell ref="B41:S41"/>
    <mergeCell ref="AA6:AB6"/>
    <mergeCell ref="AC6:AD6"/>
    <mergeCell ref="AE6:AF6"/>
    <mergeCell ref="AG6:AH6"/>
  </mergeCells>
  <phoneticPr fontId="2"/>
  <conditionalFormatting sqref="G8:G29 J24:J29 M8:M29 S8:S29 P8:P29 D35:D37 G35:G37 J35:J37 M35:M37 P35:P37 S35:S37">
    <cfRule type="cellIs" dxfId="38" priority="3" operator="greaterThan">
      <formula>C8</formula>
    </cfRule>
  </conditionalFormatting>
  <conditionalFormatting sqref="D8:D29">
    <cfRule type="cellIs" dxfId="37" priority="2" operator="greaterThan">
      <formula>C8</formula>
    </cfRule>
  </conditionalFormatting>
  <conditionalFormatting sqref="J8:J23">
    <cfRule type="cellIs" dxfId="36" priority="1" operator="greaterThan">
      <formula>I8</formula>
    </cfRule>
  </conditionalFormatting>
  <hyperlinks>
    <hyperlink ref="A1" location="最初に入力!A1" tooltip=" " display=" " xr:uid="{A0A28057-EFA5-434E-87D4-C3D118534FDB}"/>
  </hyperlinks>
  <pageMargins left="0.31496062992125984" right="0.31496062992125984" top="0.15748031496062992" bottom="0.19685039370078741" header="0.31496062992125984" footer="0"/>
  <pageSetup paperSize="9" scale="92" orientation="landscape" r:id="rId1"/>
  <headerFooter>
    <oddFooter>&amp;R&amp;"ＭＳ Ｐゴシック,標準"&amp;8㈱中国新聞サービスセンター</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21A6B-ADA0-485F-A610-285BD1CE64ED}">
  <sheetPr codeName="Sheet10">
    <pageSetUpPr fitToPage="1"/>
  </sheetPr>
  <dimension ref="A1:AL70"/>
  <sheetViews>
    <sheetView showGridLines="0" zoomScaleNormal="100" workbookViewId="0"/>
  </sheetViews>
  <sheetFormatPr defaultColWidth="8.625" defaultRowHeight="18.75"/>
  <cols>
    <col min="1" max="1" width="1.5" style="218" customWidth="1"/>
    <col min="2" max="2" width="10.625" style="217" customWidth="1"/>
    <col min="3" max="4" width="6.375" style="220" customWidth="1"/>
    <col min="5" max="5" width="10.625" style="217" customWidth="1"/>
    <col min="6" max="7" width="6.375" style="220" customWidth="1"/>
    <col min="8" max="8" width="10.625" style="217" customWidth="1"/>
    <col min="9" max="10" width="6.375" style="220" customWidth="1"/>
    <col min="11" max="11" width="10.625" style="217" customWidth="1"/>
    <col min="12" max="13" width="6.375" style="220" customWidth="1"/>
    <col min="14" max="14" width="10.625" style="217" customWidth="1"/>
    <col min="15" max="16" width="6.375" style="220" customWidth="1"/>
    <col min="17" max="17" width="10.625" style="217" customWidth="1"/>
    <col min="18" max="19" width="6.375" style="220" customWidth="1"/>
    <col min="20" max="25" width="8.625" style="218"/>
    <col min="26" max="26" width="15.875" style="218" customWidth="1"/>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 min="39" max="39" width="15.875" style="218" customWidth="1"/>
    <col min="40" max="40" width="8.625" style="218" customWidth="1"/>
    <col min="41" max="16384" width="8.625" style="218"/>
  </cols>
  <sheetData>
    <row r="1" spans="1:38" ht="13.5" customHeight="1">
      <c r="A1" s="132" t="s">
        <v>7</v>
      </c>
      <c r="C1" s="218"/>
      <c r="D1" s="218"/>
      <c r="F1" s="218"/>
      <c r="G1" s="218"/>
      <c r="I1" s="218"/>
      <c r="J1" s="218"/>
      <c r="L1" s="218"/>
      <c r="M1" s="218"/>
      <c r="O1" s="218"/>
      <c r="P1" s="218"/>
      <c r="R1" s="218"/>
      <c r="S1" s="35" t="str">
        <f>最初に入力!N1</f>
        <v>2026年8月1日改定</v>
      </c>
      <c r="AA1" s="692" t="s">
        <v>1028</v>
      </c>
    </row>
    <row r="2" spans="1:38" ht="13.5" customHeight="1">
      <c r="B2" s="271" t="s">
        <v>285</v>
      </c>
      <c r="C2" s="272"/>
      <c r="D2" s="273" t="s">
        <v>286</v>
      </c>
      <c r="E2" s="274"/>
      <c r="F2" s="273" t="s">
        <v>287</v>
      </c>
      <c r="G2" s="272"/>
      <c r="H2" s="275" t="s">
        <v>288</v>
      </c>
      <c r="I2" s="273" t="s">
        <v>289</v>
      </c>
      <c r="J2" s="276"/>
      <c r="K2" s="274"/>
      <c r="L2" s="273" t="s">
        <v>290</v>
      </c>
      <c r="M2" s="276"/>
      <c r="N2" s="277"/>
      <c r="O2" s="272"/>
      <c r="P2" s="273" t="s">
        <v>291</v>
      </c>
      <c r="Q2" s="274"/>
      <c r="R2" s="278" t="s">
        <v>292</v>
      </c>
      <c r="S2" s="278" t="s">
        <v>293</v>
      </c>
    </row>
    <row r="3" spans="1:38" ht="29.25" customHeight="1">
      <c r="B3" s="167" t="str">
        <f>IF(最初に入力!C2&lt;&gt;"",TEXT(最初に入力!C2,"m月d日(aaa)"),"")</f>
        <v/>
      </c>
      <c r="C3" s="504"/>
      <c r="D3" s="908">
        <f>最初に入力!C5</f>
        <v>0</v>
      </c>
      <c r="E3" s="909"/>
      <c r="F3" s="908">
        <f>S34</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row>
    <row r="5" spans="1:38" ht="13.5" customHeight="1">
      <c r="B5" s="144" t="s">
        <v>865</v>
      </c>
      <c r="C5" s="494"/>
      <c r="D5" s="494"/>
      <c r="E5" s="506"/>
      <c r="F5" s="494"/>
      <c r="G5" s="494"/>
      <c r="H5" s="506"/>
      <c r="I5" s="494"/>
      <c r="J5" s="494"/>
      <c r="K5" s="506"/>
      <c r="L5" s="494"/>
      <c r="M5" s="494"/>
      <c r="N5" s="506"/>
      <c r="O5" s="494"/>
      <c r="P5" s="169"/>
      <c r="Q5" s="506"/>
      <c r="R5" s="494"/>
      <c r="S5" s="170" t="s">
        <v>295</v>
      </c>
    </row>
    <row r="6" spans="1:38" ht="13.5" customHeight="1">
      <c r="B6" s="615" t="s">
        <v>741</v>
      </c>
      <c r="C6" s="616"/>
      <c r="D6" s="617"/>
      <c r="E6" s="618" t="s">
        <v>742</v>
      </c>
      <c r="F6" s="616"/>
      <c r="G6" s="617"/>
      <c r="H6" s="618" t="s">
        <v>743</v>
      </c>
      <c r="I6" s="616"/>
      <c r="J6" s="617"/>
      <c r="K6" s="618" t="s">
        <v>744</v>
      </c>
      <c r="L6" s="616"/>
      <c r="M6" s="617"/>
      <c r="N6" s="618" t="s">
        <v>866</v>
      </c>
      <c r="O6" s="616"/>
      <c r="P6" s="617"/>
      <c r="Q6" s="618" t="s">
        <v>867</v>
      </c>
      <c r="R6" s="616"/>
      <c r="S6" s="617"/>
      <c r="AA6" s="907" t="s">
        <v>1122</v>
      </c>
      <c r="AB6" s="907"/>
      <c r="AC6" s="907" t="s">
        <v>1124</v>
      </c>
      <c r="AD6" s="907"/>
      <c r="AE6" s="907" t="s">
        <v>1125</v>
      </c>
      <c r="AF6" s="907"/>
      <c r="AG6" s="907" t="s">
        <v>1126</v>
      </c>
      <c r="AH6" s="907"/>
      <c r="AI6" s="907" t="s">
        <v>1331</v>
      </c>
      <c r="AJ6" s="907"/>
      <c r="AK6" s="907" t="s">
        <v>1332</v>
      </c>
      <c r="AL6" s="907"/>
    </row>
    <row r="7" spans="1:38" ht="13.5" customHeight="1">
      <c r="B7" s="612" t="s">
        <v>302</v>
      </c>
      <c r="C7" s="613" t="s">
        <v>303</v>
      </c>
      <c r="D7" s="614" t="s">
        <v>304</v>
      </c>
      <c r="E7" s="612" t="s">
        <v>305</v>
      </c>
      <c r="F7" s="613" t="s">
        <v>303</v>
      </c>
      <c r="G7" s="614" t="s">
        <v>304</v>
      </c>
      <c r="H7" s="612" t="s">
        <v>305</v>
      </c>
      <c r="I7" s="613" t="s">
        <v>303</v>
      </c>
      <c r="J7" s="614" t="s">
        <v>304</v>
      </c>
      <c r="K7" s="612" t="s">
        <v>306</v>
      </c>
      <c r="L7" s="613" t="s">
        <v>303</v>
      </c>
      <c r="M7" s="614" t="s">
        <v>304</v>
      </c>
      <c r="N7" s="612" t="s">
        <v>306</v>
      </c>
      <c r="O7" s="613" t="s">
        <v>303</v>
      </c>
      <c r="P7" s="614" t="s">
        <v>304</v>
      </c>
      <c r="Q7" s="612" t="s">
        <v>306</v>
      </c>
      <c r="R7" s="613" t="s">
        <v>303</v>
      </c>
      <c r="S7" s="614"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264" t="s">
        <v>1702</v>
      </c>
      <c r="C8" s="171">
        <v>2540</v>
      </c>
      <c r="D8" s="660"/>
      <c r="E8" s="262" t="s">
        <v>1700</v>
      </c>
      <c r="F8" s="171">
        <v>690</v>
      </c>
      <c r="G8" s="660"/>
      <c r="H8" s="262" t="s">
        <v>535</v>
      </c>
      <c r="I8" s="171">
        <v>330</v>
      </c>
      <c r="J8" s="660"/>
      <c r="K8" s="148"/>
      <c r="L8" s="171"/>
      <c r="M8" s="150"/>
      <c r="N8" s="148"/>
      <c r="O8" s="171"/>
      <c r="P8" s="150"/>
      <c r="Q8" s="148"/>
      <c r="R8" s="171"/>
      <c r="S8" s="150"/>
      <c r="AA8" s="733" t="s">
        <v>1333</v>
      </c>
      <c r="AB8" s="698">
        <f t="shared" ref="AB8:AB16" si="0">D8</f>
        <v>0</v>
      </c>
      <c r="AC8" s="733" t="s">
        <v>1805</v>
      </c>
      <c r="AD8" s="698">
        <f>G8</f>
        <v>0</v>
      </c>
      <c r="AE8" s="733" t="s">
        <v>1334</v>
      </c>
      <c r="AF8" s="698">
        <f>J8</f>
        <v>0</v>
      </c>
      <c r="AG8" s="696"/>
      <c r="AH8" s="698">
        <f>M8</f>
        <v>0</v>
      </c>
      <c r="AI8" s="696"/>
      <c r="AJ8" s="698">
        <f>P8</f>
        <v>0</v>
      </c>
      <c r="AK8" s="696"/>
      <c r="AL8" s="698">
        <f>S8</f>
        <v>0</v>
      </c>
    </row>
    <row r="9" spans="1:38" ht="13.5" customHeight="1">
      <c r="B9" s="264"/>
      <c r="C9" s="172"/>
      <c r="D9" s="659"/>
      <c r="E9" s="264"/>
      <c r="F9" s="172"/>
      <c r="G9" s="659"/>
      <c r="H9" s="264" t="s">
        <v>536</v>
      </c>
      <c r="I9" s="172">
        <v>130</v>
      </c>
      <c r="J9" s="659"/>
      <c r="K9" s="151"/>
      <c r="L9" s="172"/>
      <c r="M9" s="153"/>
      <c r="N9" s="151"/>
      <c r="O9" s="172"/>
      <c r="P9" s="153"/>
      <c r="Q9" s="151"/>
      <c r="R9" s="172"/>
      <c r="S9" s="153"/>
      <c r="AA9" s="734"/>
      <c r="AB9" s="698">
        <f t="shared" si="0"/>
        <v>0</v>
      </c>
      <c r="AC9" s="733"/>
      <c r="AD9" s="698">
        <f>G9</f>
        <v>0</v>
      </c>
      <c r="AE9" s="733" t="s">
        <v>1335</v>
      </c>
      <c r="AF9" s="698">
        <f>J9</f>
        <v>0</v>
      </c>
      <c r="AG9" s="696"/>
      <c r="AH9" s="698">
        <f>M9</f>
        <v>0</v>
      </c>
      <c r="AI9" s="696"/>
      <c r="AJ9" s="698">
        <f t="shared" ref="AJ9:AJ33" si="1">P9</f>
        <v>0</v>
      </c>
      <c r="AK9" s="696"/>
      <c r="AL9" s="698">
        <f>S9</f>
        <v>0</v>
      </c>
    </row>
    <row r="10" spans="1:38" ht="13.5" customHeight="1">
      <c r="B10" s="264" t="s">
        <v>868</v>
      </c>
      <c r="C10" s="172">
        <v>4430</v>
      </c>
      <c r="D10" s="659"/>
      <c r="E10" s="745" t="s">
        <v>1701</v>
      </c>
      <c r="F10" s="172">
        <v>470</v>
      </c>
      <c r="G10" s="659"/>
      <c r="H10" s="264" t="s">
        <v>537</v>
      </c>
      <c r="I10" s="172">
        <v>430</v>
      </c>
      <c r="J10" s="659"/>
      <c r="K10" s="151"/>
      <c r="L10" s="172"/>
      <c r="M10" s="153"/>
      <c r="N10" s="151"/>
      <c r="O10" s="172"/>
      <c r="P10" s="153"/>
      <c r="Q10" s="151"/>
      <c r="R10" s="172"/>
      <c r="S10" s="153"/>
      <c r="AA10" s="733" t="s">
        <v>1336</v>
      </c>
      <c r="AB10" s="698">
        <f t="shared" si="0"/>
        <v>0</v>
      </c>
      <c r="AC10" s="733" t="s">
        <v>1806</v>
      </c>
      <c r="AD10" s="698">
        <f t="shared" ref="AD10:AD33" si="2">G10</f>
        <v>0</v>
      </c>
      <c r="AE10" s="733" t="s">
        <v>1337</v>
      </c>
      <c r="AF10" s="698">
        <f t="shared" ref="AF10:AF33" si="3">J10</f>
        <v>0</v>
      </c>
      <c r="AG10" s="696"/>
      <c r="AH10" s="698">
        <f t="shared" ref="AH10:AH33" si="4">M10</f>
        <v>0</v>
      </c>
      <c r="AI10" s="696"/>
      <c r="AJ10" s="698">
        <f t="shared" si="1"/>
        <v>0</v>
      </c>
      <c r="AK10" s="696"/>
      <c r="AL10" s="698">
        <f t="shared" ref="AL10:AL33" si="5">S10</f>
        <v>0</v>
      </c>
    </row>
    <row r="11" spans="1:38" ht="13.5" customHeight="1">
      <c r="B11" s="264"/>
      <c r="C11" s="172"/>
      <c r="D11" s="659"/>
      <c r="E11" s="264"/>
      <c r="F11" s="172"/>
      <c r="G11" s="659"/>
      <c r="H11" s="534" t="s">
        <v>538</v>
      </c>
      <c r="I11" s="172"/>
      <c r="J11" s="659"/>
      <c r="K11" s="151"/>
      <c r="L11" s="172"/>
      <c r="M11" s="153"/>
      <c r="N11" s="151"/>
      <c r="O11" s="172"/>
      <c r="P11" s="153"/>
      <c r="Q11" s="151"/>
      <c r="R11" s="172"/>
      <c r="S11" s="153"/>
      <c r="AA11" s="734"/>
      <c r="AB11" s="698">
        <f t="shared" si="0"/>
        <v>0</v>
      </c>
      <c r="AC11" s="733"/>
      <c r="AD11" s="698">
        <f t="shared" si="2"/>
        <v>0</v>
      </c>
      <c r="AE11" s="734"/>
      <c r="AF11" s="698">
        <f t="shared" si="3"/>
        <v>0</v>
      </c>
      <c r="AG11" s="696"/>
      <c r="AH11" s="698">
        <f t="shared" si="4"/>
        <v>0</v>
      </c>
      <c r="AI11" s="696"/>
      <c r="AJ11" s="698">
        <f t="shared" si="1"/>
        <v>0</v>
      </c>
      <c r="AK11" s="696"/>
      <c r="AL11" s="698">
        <f t="shared" si="5"/>
        <v>0</v>
      </c>
    </row>
    <row r="12" spans="1:38" ht="13.5" customHeight="1">
      <c r="B12" s="264" t="s">
        <v>869</v>
      </c>
      <c r="C12" s="172">
        <v>2830</v>
      </c>
      <c r="D12" s="659"/>
      <c r="E12" s="264"/>
      <c r="F12" s="172"/>
      <c r="G12" s="659"/>
      <c r="H12" s="264" t="s">
        <v>539</v>
      </c>
      <c r="I12" s="172">
        <v>400</v>
      </c>
      <c r="J12" s="659"/>
      <c r="K12" s="151"/>
      <c r="L12" s="172"/>
      <c r="M12" s="153"/>
      <c r="N12" s="151"/>
      <c r="O12" s="172"/>
      <c r="P12" s="153"/>
      <c r="Q12" s="151"/>
      <c r="R12" s="172"/>
      <c r="S12" s="153"/>
      <c r="AA12" s="733" t="s">
        <v>1338</v>
      </c>
      <c r="AB12" s="698">
        <f t="shared" si="0"/>
        <v>0</v>
      </c>
      <c r="AC12" s="734"/>
      <c r="AD12" s="698">
        <f t="shared" si="2"/>
        <v>0</v>
      </c>
      <c r="AE12" s="733" t="s">
        <v>1339</v>
      </c>
      <c r="AF12" s="698">
        <f t="shared" si="3"/>
        <v>0</v>
      </c>
      <c r="AG12" s="696"/>
      <c r="AH12" s="698">
        <f t="shared" si="4"/>
        <v>0</v>
      </c>
      <c r="AI12" s="696"/>
      <c r="AJ12" s="698">
        <f t="shared" si="1"/>
        <v>0</v>
      </c>
      <c r="AK12" s="696"/>
      <c r="AL12" s="698">
        <f t="shared" si="5"/>
        <v>0</v>
      </c>
    </row>
    <row r="13" spans="1:38" ht="13.5" customHeight="1">
      <c r="B13" s="535"/>
      <c r="C13" s="172"/>
      <c r="D13" s="659"/>
      <c r="E13" s="264"/>
      <c r="F13" s="172"/>
      <c r="G13" s="659"/>
      <c r="H13" s="264" t="s">
        <v>540</v>
      </c>
      <c r="I13" s="172">
        <v>300</v>
      </c>
      <c r="J13" s="659"/>
      <c r="K13" s="151"/>
      <c r="L13" s="172"/>
      <c r="M13" s="153"/>
      <c r="N13" s="151"/>
      <c r="O13" s="172"/>
      <c r="P13" s="153"/>
      <c r="Q13" s="151"/>
      <c r="R13" s="172"/>
      <c r="S13" s="153"/>
      <c r="AA13" s="734"/>
      <c r="AB13" s="698">
        <f t="shared" si="0"/>
        <v>0</v>
      </c>
      <c r="AC13" s="734"/>
      <c r="AD13" s="698">
        <f t="shared" si="2"/>
        <v>0</v>
      </c>
      <c r="AE13" s="733" t="s">
        <v>1340</v>
      </c>
      <c r="AF13" s="698">
        <f t="shared" si="3"/>
        <v>0</v>
      </c>
      <c r="AG13" s="696"/>
      <c r="AH13" s="698">
        <f t="shared" si="4"/>
        <v>0</v>
      </c>
      <c r="AI13" s="696"/>
      <c r="AJ13" s="698">
        <f t="shared" si="1"/>
        <v>0</v>
      </c>
      <c r="AK13" s="696"/>
      <c r="AL13" s="698">
        <f t="shared" si="5"/>
        <v>0</v>
      </c>
    </row>
    <row r="14" spans="1:38" ht="13.5" customHeight="1">
      <c r="B14" s="264" t="s">
        <v>1860</v>
      </c>
      <c r="C14" s="172">
        <v>2750</v>
      </c>
      <c r="D14" s="659"/>
      <c r="E14" s="264" t="s">
        <v>980</v>
      </c>
      <c r="F14" s="172">
        <v>230</v>
      </c>
      <c r="G14" s="659"/>
      <c r="H14" s="264" t="s">
        <v>541</v>
      </c>
      <c r="I14" s="172">
        <v>210</v>
      </c>
      <c r="J14" s="659"/>
      <c r="K14" s="536"/>
      <c r="L14" s="172"/>
      <c r="M14" s="153"/>
      <c r="N14" s="151"/>
      <c r="O14" s="172"/>
      <c r="P14" s="153"/>
      <c r="Q14" s="151"/>
      <c r="R14" s="172"/>
      <c r="S14" s="153"/>
      <c r="AA14" s="733" t="s">
        <v>1341</v>
      </c>
      <c r="AB14" s="698">
        <f t="shared" si="0"/>
        <v>0</v>
      </c>
      <c r="AC14" s="733" t="s">
        <v>1807</v>
      </c>
      <c r="AD14" s="698">
        <f t="shared" si="2"/>
        <v>0</v>
      </c>
      <c r="AE14" s="733" t="s">
        <v>1342</v>
      </c>
      <c r="AF14" s="698">
        <f t="shared" si="3"/>
        <v>0</v>
      </c>
      <c r="AG14" s="696"/>
      <c r="AH14" s="698">
        <f t="shared" si="4"/>
        <v>0</v>
      </c>
      <c r="AI14" s="696"/>
      <c r="AJ14" s="698">
        <f t="shared" si="1"/>
        <v>0</v>
      </c>
      <c r="AK14" s="696"/>
      <c r="AL14" s="698">
        <f t="shared" si="5"/>
        <v>0</v>
      </c>
    </row>
    <row r="15" spans="1:38" ht="13.5" customHeight="1">
      <c r="B15" s="537" t="s">
        <v>729</v>
      </c>
      <c r="C15" s="172"/>
      <c r="D15" s="659"/>
      <c r="E15" s="537" t="s">
        <v>1706</v>
      </c>
      <c r="F15" s="172"/>
      <c r="G15" s="659"/>
      <c r="H15" s="537" t="s">
        <v>729</v>
      </c>
      <c r="I15" s="172"/>
      <c r="J15" s="659"/>
      <c r="K15" s="538"/>
      <c r="L15" s="172"/>
      <c r="M15" s="153"/>
      <c r="N15" s="151"/>
      <c r="O15" s="172"/>
      <c r="P15" s="153"/>
      <c r="Q15" s="151"/>
      <c r="R15" s="172"/>
      <c r="S15" s="153"/>
      <c r="AA15" s="734"/>
      <c r="AB15" s="698">
        <f t="shared" si="0"/>
        <v>0</v>
      </c>
      <c r="AC15" s="733" t="s">
        <v>1343</v>
      </c>
      <c r="AD15" s="698">
        <f t="shared" si="2"/>
        <v>0</v>
      </c>
      <c r="AE15" s="734"/>
      <c r="AF15" s="698">
        <f t="shared" si="3"/>
        <v>0</v>
      </c>
      <c r="AG15" s="696"/>
      <c r="AH15" s="698">
        <f t="shared" si="4"/>
        <v>0</v>
      </c>
      <c r="AI15" s="696"/>
      <c r="AJ15" s="698">
        <f t="shared" si="1"/>
        <v>0</v>
      </c>
      <c r="AK15" s="696"/>
      <c r="AL15" s="698">
        <f t="shared" si="5"/>
        <v>0</v>
      </c>
    </row>
    <row r="16" spans="1:38" ht="13.5" customHeight="1">
      <c r="B16" s="746" t="s">
        <v>1705</v>
      </c>
      <c r="C16" s="172">
        <v>2310</v>
      </c>
      <c r="D16" s="659"/>
      <c r="E16" s="264" t="s">
        <v>981</v>
      </c>
      <c r="F16" s="172">
        <v>240</v>
      </c>
      <c r="G16" s="659"/>
      <c r="H16" s="264" t="s">
        <v>542</v>
      </c>
      <c r="I16" s="172">
        <v>500</v>
      </c>
      <c r="J16" s="659"/>
      <c r="K16" s="151"/>
      <c r="L16" s="172"/>
      <c r="M16" s="153"/>
      <c r="N16" s="151"/>
      <c r="O16" s="172"/>
      <c r="P16" s="153"/>
      <c r="Q16" s="151"/>
      <c r="R16" s="172"/>
      <c r="S16" s="153"/>
      <c r="AA16" s="733" t="s">
        <v>1344</v>
      </c>
      <c r="AB16" s="698">
        <f t="shared" si="0"/>
        <v>0</v>
      </c>
      <c r="AC16" s="733" t="s">
        <v>1345</v>
      </c>
      <c r="AD16" s="698">
        <f t="shared" si="2"/>
        <v>0</v>
      </c>
      <c r="AE16" s="733" t="s">
        <v>1346</v>
      </c>
      <c r="AF16" s="698">
        <f t="shared" si="3"/>
        <v>0</v>
      </c>
      <c r="AG16" s="696"/>
      <c r="AH16" s="698">
        <f t="shared" si="4"/>
        <v>0</v>
      </c>
      <c r="AI16" s="696"/>
      <c r="AJ16" s="698">
        <f t="shared" si="1"/>
        <v>0</v>
      </c>
      <c r="AK16" s="696"/>
      <c r="AL16" s="698">
        <f t="shared" si="5"/>
        <v>0</v>
      </c>
    </row>
    <row r="17" spans="2:38" ht="13.5" customHeight="1">
      <c r="B17" s="151" t="s">
        <v>1703</v>
      </c>
      <c r="C17" s="172">
        <v>3030</v>
      </c>
      <c r="D17" s="659"/>
      <c r="E17" s="264" t="s">
        <v>1698</v>
      </c>
      <c r="F17" s="172">
        <v>300</v>
      </c>
      <c r="G17" s="659"/>
      <c r="H17" s="264" t="s">
        <v>543</v>
      </c>
      <c r="I17" s="172">
        <v>390</v>
      </c>
      <c r="J17" s="659"/>
      <c r="K17" s="151"/>
      <c r="L17" s="172"/>
      <c r="M17" s="153"/>
      <c r="N17" s="151"/>
      <c r="O17" s="172"/>
      <c r="P17" s="153"/>
      <c r="Q17" s="151"/>
      <c r="R17" s="172"/>
      <c r="S17" s="153"/>
      <c r="AA17" s="733" t="s">
        <v>1348</v>
      </c>
      <c r="AB17" s="698">
        <f t="shared" ref="AB17:AB30" si="6">D17</f>
        <v>0</v>
      </c>
      <c r="AC17" s="733" t="s">
        <v>1347</v>
      </c>
      <c r="AD17" s="698">
        <f t="shared" si="2"/>
        <v>0</v>
      </c>
      <c r="AE17" s="733" t="s">
        <v>1350</v>
      </c>
      <c r="AF17" s="698">
        <f t="shared" si="3"/>
        <v>0</v>
      </c>
      <c r="AG17" s="696"/>
      <c r="AH17" s="698">
        <f t="shared" si="4"/>
        <v>0</v>
      </c>
      <c r="AI17" s="696"/>
      <c r="AJ17" s="698">
        <f t="shared" si="1"/>
        <v>0</v>
      </c>
      <c r="AK17" s="696"/>
      <c r="AL17" s="698">
        <f t="shared" si="5"/>
        <v>0</v>
      </c>
    </row>
    <row r="18" spans="2:38" ht="13.5" customHeight="1">
      <c r="B18" s="151" t="s">
        <v>1704</v>
      </c>
      <c r="C18" s="172">
        <v>2760</v>
      </c>
      <c r="D18" s="659"/>
      <c r="E18" s="264" t="s">
        <v>1699</v>
      </c>
      <c r="F18" s="172">
        <v>310</v>
      </c>
      <c r="G18" s="659"/>
      <c r="H18" s="264" t="s">
        <v>544</v>
      </c>
      <c r="I18" s="172">
        <v>660</v>
      </c>
      <c r="J18" s="659"/>
      <c r="K18" s="151"/>
      <c r="L18" s="172"/>
      <c r="M18" s="153"/>
      <c r="N18" s="151"/>
      <c r="O18" s="172"/>
      <c r="P18" s="153"/>
      <c r="Q18" s="151"/>
      <c r="R18" s="172"/>
      <c r="S18" s="153"/>
      <c r="AA18" s="733" t="s">
        <v>1351</v>
      </c>
      <c r="AB18" s="698">
        <f t="shared" si="6"/>
        <v>0</v>
      </c>
      <c r="AC18" s="733" t="s">
        <v>1349</v>
      </c>
      <c r="AD18" s="698">
        <f t="shared" si="2"/>
        <v>0</v>
      </c>
      <c r="AE18" s="733" t="s">
        <v>1352</v>
      </c>
      <c r="AF18" s="698">
        <f t="shared" si="3"/>
        <v>0</v>
      </c>
      <c r="AG18" s="696"/>
      <c r="AH18" s="698">
        <f t="shared" si="4"/>
        <v>0</v>
      </c>
      <c r="AI18" s="696"/>
      <c r="AJ18" s="698">
        <f t="shared" si="1"/>
        <v>0</v>
      </c>
      <c r="AK18" s="696"/>
      <c r="AL18" s="698">
        <f t="shared" si="5"/>
        <v>0</v>
      </c>
    </row>
    <row r="19" spans="2:38" ht="13.5" customHeight="1">
      <c r="B19" s="151" t="s">
        <v>1982</v>
      </c>
      <c r="C19" s="172">
        <v>2340</v>
      </c>
      <c r="D19" s="659"/>
      <c r="E19" s="264" t="s">
        <v>2000</v>
      </c>
      <c r="F19" s="172">
        <v>340</v>
      </c>
      <c r="G19" s="659"/>
      <c r="H19" s="151" t="s">
        <v>545</v>
      </c>
      <c r="I19" s="172">
        <v>180</v>
      </c>
      <c r="J19" s="659"/>
      <c r="K19" s="151"/>
      <c r="L19" s="172"/>
      <c r="M19" s="153"/>
      <c r="N19" s="151"/>
      <c r="O19" s="172"/>
      <c r="P19" s="153"/>
      <c r="Q19" s="151"/>
      <c r="R19" s="172"/>
      <c r="S19" s="153"/>
      <c r="AA19" s="733" t="s">
        <v>1353</v>
      </c>
      <c r="AB19" s="698">
        <f t="shared" si="6"/>
        <v>0</v>
      </c>
      <c r="AC19" s="749" t="s">
        <v>1808</v>
      </c>
      <c r="AD19" s="698">
        <f t="shared" si="2"/>
        <v>0</v>
      </c>
      <c r="AE19" s="733" t="s">
        <v>1354</v>
      </c>
      <c r="AF19" s="698">
        <f t="shared" si="3"/>
        <v>0</v>
      </c>
      <c r="AG19" s="696"/>
      <c r="AH19" s="698">
        <f t="shared" si="4"/>
        <v>0</v>
      </c>
      <c r="AI19" s="696"/>
      <c r="AJ19" s="698">
        <f t="shared" si="1"/>
        <v>0</v>
      </c>
      <c r="AK19" s="696"/>
      <c r="AL19" s="698">
        <f t="shared" si="5"/>
        <v>0</v>
      </c>
    </row>
    <row r="20" spans="2:38" ht="13.5" customHeight="1">
      <c r="B20" s="537" t="s">
        <v>1983</v>
      </c>
      <c r="C20" s="172"/>
      <c r="D20" s="659"/>
      <c r="E20" s="264" t="s">
        <v>1983</v>
      </c>
      <c r="F20" s="172"/>
      <c r="G20" s="659"/>
      <c r="H20" s="151" t="s">
        <v>546</v>
      </c>
      <c r="I20" s="172">
        <v>300</v>
      </c>
      <c r="J20" s="659"/>
      <c r="K20" s="151"/>
      <c r="L20" s="172"/>
      <c r="M20" s="153"/>
      <c r="N20" s="151"/>
      <c r="O20" s="172"/>
      <c r="P20" s="153"/>
      <c r="Q20" s="539"/>
      <c r="R20" s="172"/>
      <c r="S20" s="153"/>
      <c r="AA20" s="733" t="s">
        <v>1355</v>
      </c>
      <c r="AB20" s="698">
        <f t="shared" si="6"/>
        <v>0</v>
      </c>
      <c r="AC20" s="733" t="s">
        <v>1356</v>
      </c>
      <c r="AD20" s="698">
        <f t="shared" si="2"/>
        <v>0</v>
      </c>
      <c r="AE20" s="733" t="s">
        <v>1357</v>
      </c>
      <c r="AF20" s="698">
        <f t="shared" si="3"/>
        <v>0</v>
      </c>
      <c r="AG20" s="696"/>
      <c r="AH20" s="698">
        <f t="shared" si="4"/>
        <v>0</v>
      </c>
      <c r="AI20" s="696"/>
      <c r="AJ20" s="698">
        <f t="shared" si="1"/>
        <v>0</v>
      </c>
      <c r="AK20" s="696"/>
      <c r="AL20" s="698">
        <f t="shared" si="5"/>
        <v>0</v>
      </c>
    </row>
    <row r="21" spans="2:38" ht="13.5" customHeight="1">
      <c r="B21" s="151" t="s">
        <v>870</v>
      </c>
      <c r="C21" s="172">
        <v>2500</v>
      </c>
      <c r="D21" s="659"/>
      <c r="E21" s="537"/>
      <c r="F21" s="172"/>
      <c r="G21" s="659"/>
      <c r="H21" s="151" t="s">
        <v>547</v>
      </c>
      <c r="I21" s="172">
        <v>470</v>
      </c>
      <c r="J21" s="659"/>
      <c r="K21" s="151"/>
      <c r="L21" s="172"/>
      <c r="M21" s="153"/>
      <c r="N21" s="151"/>
      <c r="O21" s="172"/>
      <c r="P21" s="153"/>
      <c r="Q21" s="151"/>
      <c r="R21" s="172"/>
      <c r="S21" s="153"/>
      <c r="AA21" s="733" t="s">
        <v>1358</v>
      </c>
      <c r="AB21" s="698">
        <f t="shared" si="6"/>
        <v>0</v>
      </c>
      <c r="AC21" s="734"/>
      <c r="AD21" s="698">
        <f t="shared" si="2"/>
        <v>0</v>
      </c>
      <c r="AE21" s="733" t="s">
        <v>1359</v>
      </c>
      <c r="AF21" s="698">
        <f t="shared" si="3"/>
        <v>0</v>
      </c>
      <c r="AG21" s="696"/>
      <c r="AH21" s="698">
        <f t="shared" si="4"/>
        <v>0</v>
      </c>
      <c r="AI21" s="696"/>
      <c r="AJ21" s="698">
        <f t="shared" si="1"/>
        <v>0</v>
      </c>
      <c r="AK21" s="696"/>
      <c r="AL21" s="698">
        <f t="shared" si="5"/>
        <v>0</v>
      </c>
    </row>
    <row r="22" spans="2:38" ht="13.5" customHeight="1">
      <c r="B22" s="151"/>
      <c r="C22" s="172"/>
      <c r="D22" s="659"/>
      <c r="E22" s="151"/>
      <c r="F22" s="172"/>
      <c r="G22" s="659"/>
      <c r="H22" s="151" t="s">
        <v>548</v>
      </c>
      <c r="I22" s="172">
        <v>300</v>
      </c>
      <c r="J22" s="659"/>
      <c r="K22" s="151"/>
      <c r="L22" s="172"/>
      <c r="M22" s="153"/>
      <c r="N22" s="151"/>
      <c r="O22" s="172"/>
      <c r="P22" s="153"/>
      <c r="Q22" s="151"/>
      <c r="R22" s="172"/>
      <c r="S22" s="153"/>
      <c r="AA22" s="734"/>
      <c r="AB22" s="698">
        <f t="shared" si="6"/>
        <v>0</v>
      </c>
      <c r="AC22" s="734"/>
      <c r="AD22" s="698">
        <f t="shared" si="2"/>
        <v>0</v>
      </c>
      <c r="AE22" s="733" t="s">
        <v>1360</v>
      </c>
      <c r="AF22" s="698">
        <f t="shared" si="3"/>
        <v>0</v>
      </c>
      <c r="AG22" s="696"/>
      <c r="AH22" s="698">
        <f t="shared" si="4"/>
        <v>0</v>
      </c>
      <c r="AI22" s="696"/>
      <c r="AJ22" s="698">
        <f t="shared" si="1"/>
        <v>0</v>
      </c>
      <c r="AK22" s="696"/>
      <c r="AL22" s="698">
        <f t="shared" si="5"/>
        <v>0</v>
      </c>
    </row>
    <row r="23" spans="2:38" ht="13.5" customHeight="1">
      <c r="B23" s="154" t="s">
        <v>1693</v>
      </c>
      <c r="C23" s="173">
        <v>4760</v>
      </c>
      <c r="D23" s="659"/>
      <c r="E23" s="151" t="s">
        <v>2001</v>
      </c>
      <c r="F23" s="172">
        <v>770</v>
      </c>
      <c r="G23" s="659"/>
      <c r="H23" s="154" t="s">
        <v>1697</v>
      </c>
      <c r="I23" s="173">
        <v>1170</v>
      </c>
      <c r="J23" s="659"/>
      <c r="K23" s="151"/>
      <c r="L23" s="172"/>
      <c r="M23" s="153"/>
      <c r="N23" s="151"/>
      <c r="O23" s="172"/>
      <c r="P23" s="153"/>
      <c r="Q23" s="151"/>
      <c r="R23" s="172"/>
      <c r="S23" s="153"/>
      <c r="AA23" s="733" t="s">
        <v>1955</v>
      </c>
      <c r="AB23" s="698">
        <f t="shared" si="6"/>
        <v>0</v>
      </c>
      <c r="AC23" s="733" t="s">
        <v>1361</v>
      </c>
      <c r="AD23" s="698">
        <f t="shared" si="2"/>
        <v>0</v>
      </c>
      <c r="AE23" s="733" t="s">
        <v>1362</v>
      </c>
      <c r="AF23" s="698">
        <f t="shared" si="3"/>
        <v>0</v>
      </c>
      <c r="AG23" s="696"/>
      <c r="AH23" s="698">
        <f t="shared" si="4"/>
        <v>0</v>
      </c>
      <c r="AI23" s="696"/>
      <c r="AJ23" s="698">
        <f t="shared" si="1"/>
        <v>0</v>
      </c>
      <c r="AK23" s="696"/>
      <c r="AL23" s="698">
        <f t="shared" si="5"/>
        <v>0</v>
      </c>
    </row>
    <row r="24" spans="2:38" ht="13.5" customHeight="1">
      <c r="B24" s="156"/>
      <c r="C24" s="173"/>
      <c r="D24" s="662"/>
      <c r="E24" s="154" t="s">
        <v>2002</v>
      </c>
      <c r="F24" s="173">
        <v>860</v>
      </c>
      <c r="G24" s="662"/>
      <c r="H24" s="156"/>
      <c r="I24" s="173"/>
      <c r="J24" s="662"/>
      <c r="K24" s="154"/>
      <c r="L24" s="173"/>
      <c r="M24" s="157"/>
      <c r="N24" s="154"/>
      <c r="O24" s="173"/>
      <c r="P24" s="157"/>
      <c r="Q24" s="154"/>
      <c r="R24" s="173"/>
      <c r="S24" s="157"/>
      <c r="AA24" s="733"/>
      <c r="AB24" s="698">
        <f t="shared" si="6"/>
        <v>0</v>
      </c>
      <c r="AC24" s="733" t="s">
        <v>1363</v>
      </c>
      <c r="AD24" s="698">
        <f t="shared" si="2"/>
        <v>0</v>
      </c>
      <c r="AE24" s="733" t="s">
        <v>1364</v>
      </c>
      <c r="AF24" s="698">
        <f t="shared" si="3"/>
        <v>0</v>
      </c>
      <c r="AG24" s="696"/>
      <c r="AH24" s="698">
        <f t="shared" si="4"/>
        <v>0</v>
      </c>
      <c r="AI24" s="696"/>
      <c r="AJ24" s="698">
        <f t="shared" si="1"/>
        <v>0</v>
      </c>
      <c r="AK24" s="696"/>
      <c r="AL24" s="698">
        <f t="shared" si="5"/>
        <v>0</v>
      </c>
    </row>
    <row r="25" spans="2:38" ht="13.5" customHeight="1">
      <c r="B25" s="509" t="s">
        <v>871</v>
      </c>
      <c r="C25" s="173">
        <v>480</v>
      </c>
      <c r="D25" s="662"/>
      <c r="E25" s="154"/>
      <c r="F25" s="173"/>
      <c r="G25" s="662"/>
      <c r="H25" s="154"/>
      <c r="I25" s="173"/>
      <c r="J25" s="662"/>
      <c r="K25" s="154"/>
      <c r="L25" s="173"/>
      <c r="M25" s="157"/>
      <c r="N25" s="154"/>
      <c r="O25" s="173"/>
      <c r="P25" s="157"/>
      <c r="Q25" s="154"/>
      <c r="R25" s="173"/>
      <c r="S25" s="157"/>
      <c r="AA25" s="733" t="s">
        <v>1365</v>
      </c>
      <c r="AB25" s="698">
        <f t="shared" si="6"/>
        <v>0</v>
      </c>
      <c r="AC25" s="696"/>
      <c r="AD25" s="698">
        <f t="shared" si="2"/>
        <v>0</v>
      </c>
      <c r="AE25" s="696"/>
      <c r="AF25" s="698">
        <f t="shared" si="3"/>
        <v>0</v>
      </c>
      <c r="AG25" s="696"/>
      <c r="AH25" s="698">
        <f t="shared" si="4"/>
        <v>0</v>
      </c>
      <c r="AI25" s="696"/>
      <c r="AJ25" s="698">
        <f t="shared" si="1"/>
        <v>0</v>
      </c>
      <c r="AK25" s="696"/>
      <c r="AL25" s="698">
        <f t="shared" si="5"/>
        <v>0</v>
      </c>
    </row>
    <row r="26" spans="2:38" ht="13.5" customHeight="1">
      <c r="B26" s="509" t="s">
        <v>872</v>
      </c>
      <c r="C26" s="173">
        <v>60</v>
      </c>
      <c r="D26" s="662"/>
      <c r="E26" s="509"/>
      <c r="F26" s="173"/>
      <c r="G26" s="157"/>
      <c r="H26" s="154"/>
      <c r="I26" s="173"/>
      <c r="J26" s="649"/>
      <c r="K26" s="154"/>
      <c r="L26" s="173"/>
      <c r="M26" s="157"/>
      <c r="N26" s="154"/>
      <c r="O26" s="173"/>
      <c r="P26" s="157"/>
      <c r="Q26" s="154"/>
      <c r="R26" s="173"/>
      <c r="S26" s="157"/>
      <c r="U26" s="285"/>
      <c r="AA26" s="733" t="s">
        <v>1366</v>
      </c>
      <c r="AB26" s="698">
        <f t="shared" si="6"/>
        <v>0</v>
      </c>
      <c r="AC26" s="696"/>
      <c r="AD26" s="698">
        <f t="shared" si="2"/>
        <v>0</v>
      </c>
      <c r="AE26" s="696"/>
      <c r="AF26" s="698">
        <f t="shared" si="3"/>
        <v>0</v>
      </c>
      <c r="AG26" s="696"/>
      <c r="AH26" s="698">
        <f t="shared" si="4"/>
        <v>0</v>
      </c>
      <c r="AI26" s="696"/>
      <c r="AJ26" s="698">
        <f t="shared" si="1"/>
        <v>0</v>
      </c>
      <c r="AK26" s="696"/>
      <c r="AL26" s="698">
        <f t="shared" si="5"/>
        <v>0</v>
      </c>
    </row>
    <row r="27" spans="2:38" ht="13.5" customHeight="1">
      <c r="B27" s="509" t="s">
        <v>873</v>
      </c>
      <c r="C27" s="173">
        <v>60</v>
      </c>
      <c r="D27" s="662"/>
      <c r="E27" s="154"/>
      <c r="F27" s="173"/>
      <c r="G27" s="157"/>
      <c r="H27" s="154"/>
      <c r="I27" s="173"/>
      <c r="J27" s="649"/>
      <c r="K27" s="154"/>
      <c r="L27" s="173"/>
      <c r="M27" s="157"/>
      <c r="N27" s="154"/>
      <c r="O27" s="173"/>
      <c r="P27" s="157"/>
      <c r="Q27" s="154"/>
      <c r="R27" s="173"/>
      <c r="S27" s="157"/>
      <c r="AA27" s="733" t="s">
        <v>1367</v>
      </c>
      <c r="AB27" s="698">
        <f t="shared" si="6"/>
        <v>0</v>
      </c>
      <c r="AC27" s="696"/>
      <c r="AD27" s="698">
        <f t="shared" si="2"/>
        <v>0</v>
      </c>
      <c r="AE27" s="696"/>
      <c r="AF27" s="698">
        <f t="shared" si="3"/>
        <v>0</v>
      </c>
      <c r="AG27" s="696"/>
      <c r="AH27" s="698">
        <f t="shared" si="4"/>
        <v>0</v>
      </c>
      <c r="AI27" s="696"/>
      <c r="AJ27" s="698">
        <f t="shared" si="1"/>
        <v>0</v>
      </c>
      <c r="AK27" s="696"/>
      <c r="AL27" s="698">
        <f t="shared" si="5"/>
        <v>0</v>
      </c>
    </row>
    <row r="28" spans="2:38" ht="13.5" customHeight="1">
      <c r="B28" s="509" t="s">
        <v>874</v>
      </c>
      <c r="C28" s="173">
        <v>130</v>
      </c>
      <c r="D28" s="662"/>
      <c r="E28" s="154"/>
      <c r="F28" s="173"/>
      <c r="G28" s="157"/>
      <c r="H28" s="154"/>
      <c r="I28" s="173"/>
      <c r="J28" s="649"/>
      <c r="K28" s="154"/>
      <c r="L28" s="173"/>
      <c r="M28" s="157"/>
      <c r="N28" s="154"/>
      <c r="O28" s="173"/>
      <c r="P28" s="157"/>
      <c r="Q28" s="154"/>
      <c r="R28" s="173"/>
      <c r="S28" s="157"/>
      <c r="AA28" s="733" t="s">
        <v>1368</v>
      </c>
      <c r="AB28" s="698">
        <f t="shared" si="6"/>
        <v>0</v>
      </c>
      <c r="AC28" s="696"/>
      <c r="AD28" s="698">
        <f t="shared" si="2"/>
        <v>0</v>
      </c>
      <c r="AE28" s="696"/>
      <c r="AF28" s="698">
        <f t="shared" si="3"/>
        <v>0</v>
      </c>
      <c r="AG28" s="696"/>
      <c r="AH28" s="698">
        <f t="shared" si="4"/>
        <v>0</v>
      </c>
      <c r="AI28" s="696"/>
      <c r="AJ28" s="698">
        <f t="shared" si="1"/>
        <v>0</v>
      </c>
      <c r="AK28" s="696"/>
      <c r="AL28" s="698">
        <f t="shared" si="5"/>
        <v>0</v>
      </c>
    </row>
    <row r="29" spans="2:38" ht="13.5" customHeight="1">
      <c r="B29" s="509" t="s">
        <v>1999</v>
      </c>
      <c r="C29" s="173">
        <v>320</v>
      </c>
      <c r="D29" s="662"/>
      <c r="E29" s="154"/>
      <c r="F29" s="173"/>
      <c r="G29" s="157"/>
      <c r="H29" s="509" t="s">
        <v>875</v>
      </c>
      <c r="I29" s="813" t="s">
        <v>1989</v>
      </c>
      <c r="J29" s="649"/>
      <c r="K29" s="154"/>
      <c r="L29" s="173"/>
      <c r="M29" s="157"/>
      <c r="N29" s="154"/>
      <c r="O29" s="173"/>
      <c r="P29" s="157"/>
      <c r="Q29" s="154"/>
      <c r="R29" s="173"/>
      <c r="S29" s="157"/>
      <c r="AA29" s="733" t="s">
        <v>1369</v>
      </c>
      <c r="AB29" s="698">
        <f t="shared" si="6"/>
        <v>0</v>
      </c>
      <c r="AC29" s="696"/>
      <c r="AD29" s="698">
        <f t="shared" si="2"/>
        <v>0</v>
      </c>
      <c r="AE29" s="733" t="s">
        <v>1370</v>
      </c>
      <c r="AF29" s="698">
        <f t="shared" si="3"/>
        <v>0</v>
      </c>
      <c r="AG29" s="696"/>
      <c r="AH29" s="698">
        <f t="shared" si="4"/>
        <v>0</v>
      </c>
      <c r="AI29" s="696"/>
      <c r="AJ29" s="698">
        <f t="shared" si="1"/>
        <v>0</v>
      </c>
      <c r="AK29" s="696"/>
      <c r="AL29" s="698">
        <f t="shared" si="5"/>
        <v>0</v>
      </c>
    </row>
    <row r="30" spans="2:38" ht="13.5" customHeight="1">
      <c r="B30" s="509"/>
      <c r="C30" s="173"/>
      <c r="D30" s="662"/>
      <c r="E30" s="154"/>
      <c r="F30" s="173"/>
      <c r="G30" s="157"/>
      <c r="H30" s="509" t="s">
        <v>876</v>
      </c>
      <c r="I30" s="173">
        <v>20</v>
      </c>
      <c r="J30" s="662"/>
      <c r="K30" s="154"/>
      <c r="L30" s="173"/>
      <c r="M30" s="157"/>
      <c r="N30" s="154"/>
      <c r="O30" s="173"/>
      <c r="P30" s="157"/>
      <c r="Q30" s="154"/>
      <c r="R30" s="173"/>
      <c r="S30" s="157"/>
      <c r="AA30" s="733"/>
      <c r="AB30" s="698">
        <f t="shared" si="6"/>
        <v>0</v>
      </c>
      <c r="AC30" s="696"/>
      <c r="AD30" s="698">
        <f t="shared" si="2"/>
        <v>0</v>
      </c>
      <c r="AE30" s="733" t="s">
        <v>1372</v>
      </c>
      <c r="AF30" s="698">
        <f t="shared" si="3"/>
        <v>0</v>
      </c>
      <c r="AG30" s="696"/>
      <c r="AH30" s="698">
        <f t="shared" si="4"/>
        <v>0</v>
      </c>
      <c r="AI30" s="696"/>
      <c r="AJ30" s="698">
        <f t="shared" si="1"/>
        <v>0</v>
      </c>
      <c r="AK30" s="696"/>
      <c r="AL30" s="698">
        <f t="shared" si="5"/>
        <v>0</v>
      </c>
    </row>
    <row r="31" spans="2:38" ht="13.5" customHeight="1">
      <c r="B31" s="509" t="s">
        <v>1998</v>
      </c>
      <c r="C31" s="173">
        <v>180</v>
      </c>
      <c r="D31" s="662"/>
      <c r="E31" s="154"/>
      <c r="F31" s="173"/>
      <c r="G31" s="157"/>
      <c r="H31" s="509"/>
      <c r="I31" s="173"/>
      <c r="J31" s="662"/>
      <c r="K31" s="154"/>
      <c r="L31" s="173"/>
      <c r="M31" s="157"/>
      <c r="N31" s="154"/>
      <c r="O31" s="173"/>
      <c r="P31" s="157"/>
      <c r="Q31" s="154"/>
      <c r="R31" s="173"/>
      <c r="S31" s="157"/>
      <c r="AA31" s="733" t="s">
        <v>1371</v>
      </c>
      <c r="AB31" s="698">
        <f>D31</f>
        <v>0</v>
      </c>
      <c r="AC31" s="696"/>
      <c r="AD31" s="698">
        <f t="shared" si="2"/>
        <v>0</v>
      </c>
      <c r="AE31" s="696"/>
      <c r="AF31" s="698">
        <f t="shared" si="3"/>
        <v>0</v>
      </c>
      <c r="AG31" s="696"/>
      <c r="AH31" s="698">
        <f t="shared" si="4"/>
        <v>0</v>
      </c>
      <c r="AI31" s="696"/>
      <c r="AJ31" s="698">
        <f t="shared" si="1"/>
        <v>0</v>
      </c>
      <c r="AK31" s="696"/>
      <c r="AL31" s="698">
        <f t="shared" si="5"/>
        <v>0</v>
      </c>
    </row>
    <row r="32" spans="2:38" ht="13.5" customHeight="1">
      <c r="B32" s="509"/>
      <c r="C32" s="173"/>
      <c r="D32" s="489"/>
      <c r="E32" s="158"/>
      <c r="F32" s="530"/>
      <c r="G32" s="489"/>
      <c r="H32" s="158"/>
      <c r="I32" s="530"/>
      <c r="J32" s="489"/>
      <c r="K32" s="158"/>
      <c r="L32" s="530"/>
      <c r="M32" s="489"/>
      <c r="N32" s="158"/>
      <c r="O32" s="530"/>
      <c r="P32" s="489"/>
      <c r="Q32" s="158"/>
      <c r="R32" s="530"/>
      <c r="S32" s="489"/>
      <c r="AA32" s="696"/>
      <c r="AB32" s="698">
        <f>D32</f>
        <v>0</v>
      </c>
      <c r="AC32" s="696"/>
      <c r="AD32" s="698">
        <f t="shared" si="2"/>
        <v>0</v>
      </c>
      <c r="AE32" s="696"/>
      <c r="AF32" s="698">
        <f t="shared" si="3"/>
        <v>0</v>
      </c>
      <c r="AG32" s="696"/>
      <c r="AH32" s="698">
        <f t="shared" si="4"/>
        <v>0</v>
      </c>
      <c r="AI32" s="696"/>
      <c r="AJ32" s="698">
        <f t="shared" si="1"/>
        <v>0</v>
      </c>
      <c r="AK32" s="696"/>
      <c r="AL32" s="698">
        <f t="shared" si="5"/>
        <v>0</v>
      </c>
    </row>
    <row r="33" spans="2:38" ht="13.5" customHeight="1">
      <c r="B33" s="147" t="s">
        <v>416</v>
      </c>
      <c r="C33" s="160">
        <f>SUM(C8:C32)</f>
        <v>31480</v>
      </c>
      <c r="D33" s="162">
        <f>SUM(D8:D32)</f>
        <v>0</v>
      </c>
      <c r="E33" s="161" t="s">
        <v>437</v>
      </c>
      <c r="F33" s="160">
        <f>SUM(F8:F32)</f>
        <v>4210</v>
      </c>
      <c r="G33" s="162">
        <f>SUM(G8:G32)</f>
        <v>0</v>
      </c>
      <c r="H33" s="161" t="s">
        <v>438</v>
      </c>
      <c r="I33" s="160">
        <f>SUM(I8:I32)</f>
        <v>5790</v>
      </c>
      <c r="J33" s="162">
        <f>SUM(J8:J32)</f>
        <v>0</v>
      </c>
      <c r="K33" s="147" t="s">
        <v>420</v>
      </c>
      <c r="L33" s="160">
        <f>SUM(L8:L32)</f>
        <v>0</v>
      </c>
      <c r="M33" s="162">
        <f>SUM(M8:M32)</f>
        <v>0</v>
      </c>
      <c r="N33" s="147" t="s">
        <v>549</v>
      </c>
      <c r="O33" s="160">
        <f>SUM(O8:O32)</f>
        <v>0</v>
      </c>
      <c r="P33" s="162">
        <f>SUM(P8:P32)</f>
        <v>0</v>
      </c>
      <c r="Q33" s="147" t="s">
        <v>421</v>
      </c>
      <c r="R33" s="160">
        <f>SUM(R8:R32)</f>
        <v>0</v>
      </c>
      <c r="S33" s="162">
        <f>SUM(S8:S32)</f>
        <v>0</v>
      </c>
      <c r="AA33" s="696"/>
      <c r="AB33" s="698">
        <f>D33</f>
        <v>0</v>
      </c>
      <c r="AC33" s="696"/>
      <c r="AD33" s="698">
        <f t="shared" si="2"/>
        <v>0</v>
      </c>
      <c r="AE33" s="696"/>
      <c r="AF33" s="698">
        <f t="shared" si="3"/>
        <v>0</v>
      </c>
      <c r="AG33" s="696"/>
      <c r="AH33" s="698">
        <f t="shared" si="4"/>
        <v>0</v>
      </c>
      <c r="AI33" s="696"/>
      <c r="AJ33" s="698">
        <f t="shared" si="1"/>
        <v>0</v>
      </c>
      <c r="AK33" s="696"/>
      <c r="AL33" s="698">
        <f t="shared" si="5"/>
        <v>0</v>
      </c>
    </row>
    <row r="34" spans="2:38" ht="13.5" customHeight="1">
      <c r="B34" s="540"/>
      <c r="C34" s="531"/>
      <c r="D34" s="531"/>
      <c r="E34" s="532"/>
      <c r="F34" s="531"/>
      <c r="G34" s="531"/>
      <c r="H34" s="532"/>
      <c r="I34" s="531"/>
      <c r="J34" s="531"/>
      <c r="K34" s="174"/>
      <c r="L34" s="531"/>
      <c r="M34" s="531"/>
      <c r="N34" s="174"/>
      <c r="O34" s="531"/>
      <c r="P34" s="531"/>
      <c r="Q34" s="147" t="s">
        <v>422</v>
      </c>
      <c r="R34" s="160">
        <f>SUM(C33,F33,I33,L33,O33,R33)</f>
        <v>41480</v>
      </c>
      <c r="S34" s="162">
        <f>SUM(D33,G33,J33,M33,P33,S33)</f>
        <v>0</v>
      </c>
      <c r="AA34" s="218"/>
      <c r="AB34" s="218"/>
      <c r="AC34" s="218"/>
      <c r="AD34" s="218"/>
      <c r="AE34" s="218"/>
      <c r="AF34" s="218"/>
      <c r="AG34" s="218"/>
      <c r="AH34" s="218"/>
      <c r="AI34" s="218"/>
      <c r="AJ34" s="218"/>
      <c r="AK34" s="218"/>
      <c r="AL34" s="218"/>
    </row>
    <row r="35" spans="2:38" ht="13.5" customHeight="1">
      <c r="B35" s="911"/>
      <c r="C35" s="911"/>
      <c r="D35" s="911"/>
      <c r="E35" s="911"/>
      <c r="F35" s="911"/>
      <c r="G35" s="911"/>
      <c r="H35" s="911"/>
      <c r="I35" s="911"/>
      <c r="J35" s="911"/>
      <c r="K35" s="911"/>
      <c r="L35" s="911"/>
      <c r="M35" s="911"/>
      <c r="N35" s="911"/>
      <c r="O35" s="911"/>
      <c r="P35" s="911"/>
      <c r="Q35" s="911"/>
      <c r="R35" s="911"/>
      <c r="S35" s="911"/>
      <c r="AA35" s="218"/>
      <c r="AB35" s="218"/>
      <c r="AC35" s="218"/>
      <c r="AD35" s="218"/>
      <c r="AE35" s="218"/>
      <c r="AF35" s="218"/>
      <c r="AG35" s="218"/>
      <c r="AH35" s="218"/>
      <c r="AI35" s="218"/>
      <c r="AJ35" s="218"/>
      <c r="AK35" s="218"/>
      <c r="AL35" s="218"/>
    </row>
    <row r="36" spans="2:38" ht="13.5" customHeight="1">
      <c r="B36" s="917" t="s">
        <v>550</v>
      </c>
      <c r="C36" s="917"/>
      <c r="D36" s="917"/>
      <c r="E36" s="917"/>
      <c r="F36" s="917"/>
      <c r="G36" s="917"/>
      <c r="H36" s="917"/>
      <c r="I36" s="917"/>
      <c r="J36" s="917"/>
      <c r="K36" s="917"/>
      <c r="L36" s="917"/>
      <c r="M36" s="917"/>
      <c r="N36" s="917"/>
      <c r="O36" s="917"/>
      <c r="P36" s="917"/>
      <c r="Q36" s="917"/>
      <c r="R36" s="917"/>
      <c r="S36" s="917"/>
      <c r="AA36" s="218"/>
      <c r="AB36" s="218"/>
      <c r="AC36" s="218"/>
      <c r="AD36" s="218"/>
      <c r="AE36" s="218"/>
      <c r="AF36" s="218"/>
      <c r="AG36" s="218"/>
      <c r="AH36" s="218"/>
      <c r="AI36" s="218"/>
      <c r="AJ36" s="218"/>
      <c r="AK36" s="218"/>
      <c r="AL36" s="218"/>
    </row>
    <row r="37" spans="2:38" ht="13.5" customHeight="1">
      <c r="B37" s="915" t="s">
        <v>1694</v>
      </c>
      <c r="C37" s="915"/>
      <c r="D37" s="915"/>
      <c r="E37" s="915"/>
      <c r="F37" s="915"/>
      <c r="G37" s="915"/>
      <c r="H37" s="915"/>
      <c r="I37" s="915"/>
      <c r="J37" s="915"/>
      <c r="K37" s="915"/>
      <c r="L37" s="915"/>
      <c r="M37" s="915"/>
      <c r="N37" s="915"/>
      <c r="O37" s="915"/>
      <c r="P37" s="915"/>
      <c r="Q37" s="915"/>
      <c r="R37" s="915"/>
      <c r="S37" s="915"/>
      <c r="AA37" s="218"/>
      <c r="AB37" s="218"/>
      <c r="AC37" s="218"/>
      <c r="AD37" s="218"/>
      <c r="AE37" s="218"/>
      <c r="AF37" s="218"/>
      <c r="AG37" s="218"/>
      <c r="AH37" s="218"/>
      <c r="AI37" s="218"/>
      <c r="AJ37" s="218"/>
      <c r="AK37" s="218"/>
      <c r="AL37" s="218"/>
    </row>
    <row r="38" spans="2:38" ht="13.5" customHeight="1">
      <c r="B38" s="885" t="s">
        <v>1009</v>
      </c>
      <c r="C38" s="885"/>
      <c r="D38" s="885"/>
      <c r="E38" s="885"/>
      <c r="F38" s="885"/>
      <c r="G38" s="885"/>
      <c r="H38" s="885"/>
      <c r="I38" s="885"/>
      <c r="J38" s="885"/>
      <c r="K38" s="885"/>
      <c r="L38" s="885"/>
      <c r="M38" s="885"/>
      <c r="N38" s="885"/>
      <c r="O38" s="885"/>
      <c r="P38" s="885"/>
      <c r="Q38" s="885"/>
      <c r="R38" s="885"/>
      <c r="S38" s="885"/>
      <c r="AA38" s="218"/>
      <c r="AB38" s="218"/>
      <c r="AC38" s="218"/>
      <c r="AD38" s="218"/>
      <c r="AE38" s="218"/>
      <c r="AF38" s="218"/>
      <c r="AG38" s="218"/>
      <c r="AH38" s="218"/>
      <c r="AI38" s="218"/>
      <c r="AJ38" s="218"/>
      <c r="AK38" s="218"/>
      <c r="AL38" s="218"/>
    </row>
    <row r="39" spans="2:38" ht="13.5" customHeight="1">
      <c r="B39" s="885" t="s">
        <v>1010</v>
      </c>
      <c r="C39" s="885"/>
      <c r="D39" s="885"/>
      <c r="E39" s="885"/>
      <c r="F39" s="885"/>
      <c r="G39" s="885"/>
      <c r="H39" s="885"/>
      <c r="I39" s="885"/>
      <c r="J39" s="885"/>
      <c r="K39" s="885"/>
      <c r="L39" s="885"/>
      <c r="M39" s="885"/>
      <c r="N39" s="885"/>
      <c r="O39" s="885"/>
      <c r="P39" s="885"/>
      <c r="Q39" s="885"/>
      <c r="R39" s="885"/>
      <c r="S39" s="885"/>
      <c r="AA39" s="218"/>
      <c r="AB39" s="218"/>
      <c r="AC39" s="218"/>
      <c r="AD39" s="218"/>
      <c r="AE39" s="218"/>
      <c r="AF39" s="218"/>
      <c r="AG39" s="218"/>
      <c r="AH39" s="218"/>
      <c r="AI39" s="218"/>
      <c r="AJ39" s="218"/>
      <c r="AK39" s="218"/>
      <c r="AL39" s="218"/>
    </row>
    <row r="40" spans="2:38" ht="13.5" customHeight="1">
      <c r="B40" s="61"/>
      <c r="C40" s="297"/>
      <c r="D40" s="297"/>
      <c r="E40" s="218"/>
      <c r="F40" s="297"/>
      <c r="G40" s="297"/>
      <c r="H40" s="218"/>
      <c r="I40" s="297"/>
      <c r="AA40" s="218"/>
      <c r="AB40" s="218"/>
      <c r="AC40" s="218"/>
      <c r="AD40" s="218"/>
      <c r="AE40" s="218"/>
      <c r="AF40" s="218"/>
      <c r="AG40" s="218"/>
      <c r="AH40" s="218"/>
      <c r="AI40" s="218"/>
      <c r="AJ40" s="218"/>
      <c r="AK40" s="218"/>
      <c r="AL40" s="218"/>
    </row>
    <row r="41" spans="2:38" ht="13.5" customHeight="1">
      <c r="B41" s="218"/>
      <c r="C41" s="297"/>
      <c r="D41" s="297"/>
      <c r="E41" s="218"/>
      <c r="F41" s="297"/>
      <c r="G41" s="297"/>
      <c r="H41" s="218"/>
      <c r="I41" s="297"/>
      <c r="AA41" s="218"/>
      <c r="AB41" s="218"/>
      <c r="AC41" s="218"/>
      <c r="AD41" s="218"/>
      <c r="AE41" s="218"/>
      <c r="AF41" s="218"/>
      <c r="AG41" s="218"/>
      <c r="AH41" s="218"/>
      <c r="AI41" s="218"/>
      <c r="AJ41" s="218"/>
      <c r="AK41" s="218"/>
      <c r="AL41" s="218"/>
    </row>
    <row r="42" spans="2:38" ht="13.5" customHeight="1">
      <c r="B42" s="218"/>
      <c r="C42" s="297"/>
      <c r="D42" s="297"/>
      <c r="E42" s="218"/>
      <c r="F42" s="297"/>
      <c r="G42" s="297"/>
      <c r="H42" s="218"/>
      <c r="I42" s="297"/>
      <c r="AA42" s="218"/>
      <c r="AB42" s="218"/>
      <c r="AC42" s="218"/>
      <c r="AD42" s="218"/>
      <c r="AE42" s="218"/>
      <c r="AF42" s="218"/>
      <c r="AG42" s="218"/>
      <c r="AH42" s="218"/>
      <c r="AI42" s="218"/>
      <c r="AJ42" s="218"/>
      <c r="AK42" s="218"/>
      <c r="AL42" s="218"/>
    </row>
    <row r="43" spans="2:38" ht="13.5" customHeight="1">
      <c r="AA43" s="218"/>
      <c r="AB43" s="218"/>
      <c r="AC43" s="218"/>
      <c r="AD43" s="218"/>
      <c r="AE43" s="218"/>
      <c r="AF43" s="218"/>
      <c r="AG43" s="218"/>
      <c r="AH43" s="218"/>
      <c r="AI43" s="218"/>
      <c r="AJ43" s="218"/>
      <c r="AK43" s="218"/>
      <c r="AL43" s="218"/>
    </row>
    <row r="44" spans="2:38" ht="13.5" customHeight="1">
      <c r="AA44" s="218"/>
      <c r="AB44" s="218"/>
      <c r="AC44" s="218"/>
      <c r="AD44" s="218"/>
      <c r="AE44" s="218"/>
      <c r="AF44" s="218"/>
      <c r="AG44" s="218"/>
      <c r="AH44" s="218"/>
      <c r="AI44" s="218"/>
      <c r="AJ44" s="218"/>
      <c r="AK44" s="218"/>
      <c r="AL44" s="218"/>
    </row>
    <row r="45" spans="2:38" ht="13.5" customHeight="1">
      <c r="AA45" s="218"/>
      <c r="AB45" s="218"/>
      <c r="AC45" s="218"/>
      <c r="AD45" s="218"/>
      <c r="AE45" s="218"/>
      <c r="AF45" s="218"/>
      <c r="AG45" s="218"/>
      <c r="AH45" s="218"/>
      <c r="AI45" s="218"/>
      <c r="AJ45" s="218"/>
      <c r="AK45" s="218"/>
      <c r="AL45" s="218"/>
    </row>
    <row r="46" spans="2:38" ht="13.5" customHeight="1">
      <c r="AA46" s="218"/>
      <c r="AB46" s="218"/>
      <c r="AC46" s="218"/>
      <c r="AD46" s="218"/>
      <c r="AE46" s="218"/>
      <c r="AF46" s="218"/>
      <c r="AG46" s="218"/>
      <c r="AH46" s="218"/>
      <c r="AI46" s="218"/>
      <c r="AJ46" s="218"/>
      <c r="AK46" s="218"/>
      <c r="AL46" s="218"/>
    </row>
    <row r="47" spans="2:38" ht="13.5" customHeight="1"/>
    <row r="48" spans="2:3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sheetData>
  <sheetProtection password="9EF0" sheet="1"/>
  <mergeCells count="13">
    <mergeCell ref="AA6:AB6"/>
    <mergeCell ref="AC6:AD6"/>
    <mergeCell ref="AE6:AF6"/>
    <mergeCell ref="AG6:AH6"/>
    <mergeCell ref="AI6:AJ6"/>
    <mergeCell ref="AK6:AL6"/>
    <mergeCell ref="B39:S39"/>
    <mergeCell ref="D3:E3"/>
    <mergeCell ref="F3:G3"/>
    <mergeCell ref="B35:S35"/>
    <mergeCell ref="B36:S36"/>
    <mergeCell ref="B37:S37"/>
    <mergeCell ref="B38:S38"/>
  </mergeCells>
  <phoneticPr fontId="2"/>
  <conditionalFormatting sqref="J32 M8:M32 P8:P32 S8:S32 D8:D32 G8:G32 J8:J25">
    <cfRule type="cellIs" dxfId="35" priority="7" operator="greaterThan">
      <formula>C8</formula>
    </cfRule>
  </conditionalFormatting>
  <conditionalFormatting sqref="J30:J31">
    <cfRule type="cellIs" dxfId="34" priority="1" operator="greaterThan">
      <formula>I30</formula>
    </cfRule>
  </conditionalFormatting>
  <hyperlinks>
    <hyperlink ref="A1" location="最初に入力!A1" tooltip="　" display="　" xr:uid="{9A86B059-50D1-42ED-A613-D6D1B47131FE}"/>
  </hyperlinks>
  <pageMargins left="0.31496062992125984" right="0.31496062992125984" top="0.15748031496062992" bottom="0.19685039370078741" header="0.31496062992125984" footer="0"/>
  <pageSetup paperSize="9" scale="92" orientation="landscape" r:id="rId1"/>
  <headerFooter>
    <oddFooter>&amp;R&amp;"ＭＳ Ｐゴシック,標準"&amp;8㈱中国新聞サービスセンター</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C02ED-8030-4C46-9525-FC8D16F71214}">
  <sheetPr codeName="Sheet11">
    <pageSetUpPr fitToPage="1"/>
  </sheetPr>
  <dimension ref="A1:AL68"/>
  <sheetViews>
    <sheetView showGridLines="0" zoomScaleNormal="100" workbookViewId="0"/>
  </sheetViews>
  <sheetFormatPr defaultRowHeight="18.75"/>
  <cols>
    <col min="1" max="1" width="1.5" style="218" customWidth="1"/>
    <col min="2" max="2" width="10.625" style="217" customWidth="1"/>
    <col min="3" max="4" width="6.375" style="220" customWidth="1"/>
    <col min="5" max="5" width="10.625" style="217" customWidth="1"/>
    <col min="6" max="7" width="6.375" style="220" customWidth="1"/>
    <col min="8" max="8" width="10.625" style="217" customWidth="1"/>
    <col min="9" max="10" width="6.375" style="220" customWidth="1"/>
    <col min="11" max="11" width="10.625" style="217" customWidth="1"/>
    <col min="12" max="13" width="6.375" style="220" customWidth="1"/>
    <col min="14" max="14" width="10.625" style="217" customWidth="1"/>
    <col min="15" max="16" width="6.375" style="220" customWidth="1"/>
    <col min="17" max="17" width="10.625" style="217" customWidth="1"/>
    <col min="18" max="19" width="6.375" style="220" customWidth="1"/>
    <col min="20" max="26" width="9" style="218"/>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 min="39" max="16384" width="9" style="218"/>
  </cols>
  <sheetData>
    <row r="1" spans="1:38" ht="13.5" customHeight="1">
      <c r="A1" s="132" t="s">
        <v>284</v>
      </c>
      <c r="C1" s="218"/>
      <c r="D1" s="218"/>
      <c r="F1" s="218"/>
      <c r="G1" s="218"/>
      <c r="I1" s="218"/>
      <c r="J1" s="218"/>
      <c r="L1" s="218"/>
      <c r="M1" s="218"/>
      <c r="O1" s="218"/>
      <c r="P1" s="218"/>
      <c r="R1" s="218"/>
      <c r="S1" s="35" t="str">
        <f>最初に入力!N1</f>
        <v>2026年8月1日改定</v>
      </c>
      <c r="AA1" s="692" t="s">
        <v>1028</v>
      </c>
    </row>
    <row r="2" spans="1:38" ht="13.5" customHeight="1">
      <c r="B2" s="181" t="s">
        <v>285</v>
      </c>
      <c r="C2" s="182"/>
      <c r="D2" s="183" t="s">
        <v>286</v>
      </c>
      <c r="E2" s="184"/>
      <c r="F2" s="183" t="s">
        <v>287</v>
      </c>
      <c r="G2" s="182"/>
      <c r="H2" s="185" t="s">
        <v>288</v>
      </c>
      <c r="I2" s="183" t="s">
        <v>289</v>
      </c>
      <c r="J2" s="186"/>
      <c r="K2" s="184"/>
      <c r="L2" s="183" t="s">
        <v>290</v>
      </c>
      <c r="M2" s="186"/>
      <c r="N2" s="187"/>
      <c r="O2" s="182"/>
      <c r="P2" s="183" t="s">
        <v>291</v>
      </c>
      <c r="Q2" s="184"/>
      <c r="R2" s="188" t="s">
        <v>292</v>
      </c>
      <c r="S2" s="188" t="s">
        <v>293</v>
      </c>
    </row>
    <row r="3" spans="1:38" ht="29.25" customHeight="1">
      <c r="B3" s="167" t="str">
        <f>IF(最初に入力!C2&lt;&gt;"",TEXT(最初に入力!C2,"m月d日(aaa)"),"")</f>
        <v/>
      </c>
      <c r="C3" s="504"/>
      <c r="D3" s="908">
        <f>最初に入力!C5</f>
        <v>0</v>
      </c>
      <c r="E3" s="909"/>
      <c r="F3" s="908">
        <f>S27</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f>最初に入力!F12</f>
        <v>0</v>
      </c>
    </row>
    <row r="5" spans="1:38" ht="13.5" customHeight="1">
      <c r="B5" s="144" t="s">
        <v>849</v>
      </c>
      <c r="C5" s="494"/>
      <c r="D5" s="494"/>
      <c r="E5" s="506"/>
      <c r="F5" s="494"/>
      <c r="G5" s="494"/>
      <c r="H5" s="506"/>
      <c r="I5" s="494"/>
      <c r="J5" s="494"/>
      <c r="K5" s="506"/>
      <c r="L5" s="494"/>
      <c r="M5" s="494"/>
      <c r="N5" s="506"/>
      <c r="O5" s="494"/>
      <c r="P5" s="169"/>
      <c r="Q5" s="506"/>
      <c r="R5" s="494"/>
      <c r="S5" s="170" t="s">
        <v>295</v>
      </c>
    </row>
    <row r="6" spans="1:38" ht="13.5" customHeight="1">
      <c r="B6" s="608" t="s">
        <v>741</v>
      </c>
      <c r="C6" s="609"/>
      <c r="D6" s="610"/>
      <c r="E6" s="611" t="s">
        <v>742</v>
      </c>
      <c r="F6" s="609"/>
      <c r="G6" s="610"/>
      <c r="H6" s="611" t="s">
        <v>743</v>
      </c>
      <c r="I6" s="609"/>
      <c r="J6" s="610"/>
      <c r="K6" s="611" t="s">
        <v>744</v>
      </c>
      <c r="L6" s="609"/>
      <c r="M6" s="610"/>
      <c r="N6" s="611" t="s">
        <v>745</v>
      </c>
      <c r="O6" s="609"/>
      <c r="P6" s="610"/>
      <c r="Q6" s="611" t="s">
        <v>746</v>
      </c>
      <c r="R6" s="609"/>
      <c r="S6" s="610"/>
      <c r="AA6" s="907" t="s">
        <v>1122</v>
      </c>
      <c r="AB6" s="907"/>
      <c r="AC6" s="907" t="s">
        <v>1124</v>
      </c>
      <c r="AD6" s="907"/>
      <c r="AE6" s="907" t="s">
        <v>1125</v>
      </c>
      <c r="AF6" s="907"/>
      <c r="AG6" s="907" t="s">
        <v>1126</v>
      </c>
      <c r="AH6" s="907"/>
      <c r="AI6" s="907" t="s">
        <v>1373</v>
      </c>
      <c r="AJ6" s="907"/>
      <c r="AK6" s="907" t="s">
        <v>1127</v>
      </c>
      <c r="AL6" s="907"/>
    </row>
    <row r="7" spans="1:38" ht="13.5" customHeight="1">
      <c r="B7" s="612" t="s">
        <v>407</v>
      </c>
      <c r="C7" s="613" t="s">
        <v>303</v>
      </c>
      <c r="D7" s="614" t="s">
        <v>304</v>
      </c>
      <c r="E7" s="612" t="s">
        <v>305</v>
      </c>
      <c r="F7" s="613" t="s">
        <v>303</v>
      </c>
      <c r="G7" s="614" t="s">
        <v>304</v>
      </c>
      <c r="H7" s="612" t="s">
        <v>305</v>
      </c>
      <c r="I7" s="613" t="s">
        <v>303</v>
      </c>
      <c r="J7" s="614" t="s">
        <v>304</v>
      </c>
      <c r="K7" s="612" t="s">
        <v>306</v>
      </c>
      <c r="L7" s="613" t="s">
        <v>303</v>
      </c>
      <c r="M7" s="614" t="s">
        <v>304</v>
      </c>
      <c r="N7" s="612" t="s">
        <v>306</v>
      </c>
      <c r="O7" s="613" t="s">
        <v>303</v>
      </c>
      <c r="P7" s="614" t="s">
        <v>304</v>
      </c>
      <c r="Q7" s="612" t="s">
        <v>306</v>
      </c>
      <c r="R7" s="613" t="s">
        <v>303</v>
      </c>
      <c r="S7" s="614"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48" t="s">
        <v>850</v>
      </c>
      <c r="C8" s="171">
        <v>250</v>
      </c>
      <c r="D8" s="660"/>
      <c r="E8" s="148"/>
      <c r="F8" s="171"/>
      <c r="G8" s="150"/>
      <c r="H8" s="148"/>
      <c r="I8" s="171"/>
      <c r="J8" s="150"/>
      <c r="K8" s="148"/>
      <c r="L8" s="171"/>
      <c r="M8" s="150"/>
      <c r="N8" s="148"/>
      <c r="O8" s="171"/>
      <c r="P8" s="150"/>
      <c r="Q8" s="148"/>
      <c r="R8" s="171"/>
      <c r="S8" s="150"/>
      <c r="AA8" s="733" t="s">
        <v>1374</v>
      </c>
      <c r="AB8" s="698">
        <f>D8</f>
        <v>0</v>
      </c>
      <c r="AC8" s="696"/>
      <c r="AD8" s="698">
        <f>G8</f>
        <v>0</v>
      </c>
      <c r="AE8" s="696"/>
      <c r="AF8" s="698">
        <f>J8</f>
        <v>0</v>
      </c>
      <c r="AG8" s="696"/>
      <c r="AH8" s="698">
        <f>M8</f>
        <v>0</v>
      </c>
      <c r="AI8" s="696"/>
      <c r="AJ8" s="698">
        <f>P8</f>
        <v>0</v>
      </c>
      <c r="AK8" s="696"/>
      <c r="AL8" s="698">
        <f>S8</f>
        <v>0</v>
      </c>
    </row>
    <row r="9" spans="1:38" ht="13.5" customHeight="1">
      <c r="B9" s="219" t="s">
        <v>851</v>
      </c>
      <c r="C9" s="172">
        <v>60</v>
      </c>
      <c r="D9" s="669"/>
      <c r="E9" s="219"/>
      <c r="F9" s="172"/>
      <c r="G9" s="488"/>
      <c r="H9" s="219"/>
      <c r="I9" s="172"/>
      <c r="J9" s="488"/>
      <c r="K9" s="219"/>
      <c r="L9" s="172"/>
      <c r="M9" s="488"/>
      <c r="N9" s="219"/>
      <c r="O9" s="172"/>
      <c r="P9" s="488"/>
      <c r="Q9" s="219"/>
      <c r="R9" s="172"/>
      <c r="S9" s="488"/>
      <c r="AA9" s="733" t="s">
        <v>1375</v>
      </c>
      <c r="AB9" s="698">
        <f>D9</f>
        <v>0</v>
      </c>
      <c r="AC9" s="696"/>
      <c r="AD9" s="698">
        <f>G9</f>
        <v>0</v>
      </c>
      <c r="AE9" s="696"/>
      <c r="AF9" s="698">
        <f>J9</f>
        <v>0</v>
      </c>
      <c r="AG9" s="696"/>
      <c r="AH9" s="698">
        <f>M9</f>
        <v>0</v>
      </c>
      <c r="AI9" s="696"/>
      <c r="AJ9" s="698">
        <f t="shared" ref="AJ9:AJ26" si="0">P9</f>
        <v>0</v>
      </c>
      <c r="AK9" s="696"/>
      <c r="AL9" s="698">
        <f>S9</f>
        <v>0</v>
      </c>
    </row>
    <row r="10" spans="1:38" ht="13.5" customHeight="1">
      <c r="B10" s="219" t="s">
        <v>852</v>
      </c>
      <c r="C10" s="172">
        <v>160</v>
      </c>
      <c r="D10" s="669"/>
      <c r="E10" s="219"/>
      <c r="F10" s="172"/>
      <c r="G10" s="488"/>
      <c r="H10" s="219"/>
      <c r="I10" s="172"/>
      <c r="J10" s="488"/>
      <c r="K10" s="219"/>
      <c r="L10" s="172"/>
      <c r="M10" s="488"/>
      <c r="N10" s="219"/>
      <c r="O10" s="172"/>
      <c r="P10" s="488"/>
      <c r="Q10" s="219"/>
      <c r="R10" s="172"/>
      <c r="S10" s="488"/>
      <c r="AA10" s="733" t="s">
        <v>1376</v>
      </c>
      <c r="AB10" s="698">
        <f t="shared" ref="AB10:AB26" si="1">D10</f>
        <v>0</v>
      </c>
      <c r="AC10" s="696"/>
      <c r="AD10" s="698">
        <f t="shared" ref="AD10:AD26" si="2">G10</f>
        <v>0</v>
      </c>
      <c r="AE10" s="696"/>
      <c r="AF10" s="698">
        <f t="shared" ref="AF10:AF26" si="3">J10</f>
        <v>0</v>
      </c>
      <c r="AG10" s="696"/>
      <c r="AH10" s="698">
        <f t="shared" ref="AH10:AH26" si="4">M10</f>
        <v>0</v>
      </c>
      <c r="AI10" s="696"/>
      <c r="AJ10" s="698">
        <f t="shared" si="0"/>
        <v>0</v>
      </c>
      <c r="AK10" s="696"/>
      <c r="AL10" s="698">
        <f t="shared" ref="AL10:AL26" si="5">S10</f>
        <v>0</v>
      </c>
    </row>
    <row r="11" spans="1:38" ht="13.5" customHeight="1">
      <c r="B11" s="219" t="s">
        <v>853</v>
      </c>
      <c r="C11" s="172">
        <v>130</v>
      </c>
      <c r="D11" s="669"/>
      <c r="E11" s="219"/>
      <c r="F11" s="172"/>
      <c r="G11" s="488"/>
      <c r="H11" s="219"/>
      <c r="I11" s="172"/>
      <c r="J11" s="488"/>
      <c r="K11" s="219"/>
      <c r="L11" s="172"/>
      <c r="M11" s="488"/>
      <c r="N11" s="219"/>
      <c r="O11" s="172"/>
      <c r="P11" s="488"/>
      <c r="Q11" s="219"/>
      <c r="R11" s="172"/>
      <c r="S11" s="488"/>
      <c r="AA11" s="733" t="s">
        <v>1377</v>
      </c>
      <c r="AB11" s="698">
        <f t="shared" si="1"/>
        <v>0</v>
      </c>
      <c r="AC11" s="696"/>
      <c r="AD11" s="698">
        <f t="shared" si="2"/>
        <v>0</v>
      </c>
      <c r="AE11" s="696"/>
      <c r="AF11" s="698">
        <f t="shared" si="3"/>
        <v>0</v>
      </c>
      <c r="AG11" s="696"/>
      <c r="AH11" s="698">
        <f t="shared" si="4"/>
        <v>0</v>
      </c>
      <c r="AI11" s="696"/>
      <c r="AJ11" s="698">
        <f t="shared" si="0"/>
        <v>0</v>
      </c>
      <c r="AK11" s="696"/>
      <c r="AL11" s="698">
        <f t="shared" si="5"/>
        <v>0</v>
      </c>
    </row>
    <row r="12" spans="1:38" ht="13.5" customHeight="1">
      <c r="B12" s="219" t="s">
        <v>854</v>
      </c>
      <c r="C12" s="172">
        <v>350</v>
      </c>
      <c r="D12" s="669"/>
      <c r="E12" s="219"/>
      <c r="F12" s="172"/>
      <c r="G12" s="488"/>
      <c r="H12" s="219"/>
      <c r="I12" s="172"/>
      <c r="J12" s="488"/>
      <c r="K12" s="219"/>
      <c r="L12" s="172"/>
      <c r="M12" s="488"/>
      <c r="N12" s="219"/>
      <c r="O12" s="172"/>
      <c r="P12" s="488"/>
      <c r="Q12" s="219"/>
      <c r="R12" s="172"/>
      <c r="S12" s="488"/>
      <c r="AA12" s="733" t="s">
        <v>1378</v>
      </c>
      <c r="AB12" s="698">
        <f t="shared" si="1"/>
        <v>0</v>
      </c>
      <c r="AC12" s="696"/>
      <c r="AD12" s="698">
        <f t="shared" si="2"/>
        <v>0</v>
      </c>
      <c r="AE12" s="696"/>
      <c r="AF12" s="698">
        <f t="shared" si="3"/>
        <v>0</v>
      </c>
      <c r="AG12" s="696"/>
      <c r="AH12" s="698">
        <f t="shared" si="4"/>
        <v>0</v>
      </c>
      <c r="AI12" s="696"/>
      <c r="AJ12" s="698">
        <f t="shared" si="0"/>
        <v>0</v>
      </c>
      <c r="AK12" s="696"/>
      <c r="AL12" s="698">
        <f t="shared" si="5"/>
        <v>0</v>
      </c>
    </row>
    <row r="13" spans="1:38" ht="13.5" customHeight="1">
      <c r="B13" s="219" t="s">
        <v>1970</v>
      </c>
      <c r="C13" s="805" t="s">
        <v>1968</v>
      </c>
      <c r="D13" s="669"/>
      <c r="E13" s="219"/>
      <c r="F13" s="172"/>
      <c r="G13" s="488"/>
      <c r="H13" s="219"/>
      <c r="I13" s="172"/>
      <c r="J13" s="488"/>
      <c r="K13" s="219"/>
      <c r="L13" s="172"/>
      <c r="M13" s="488"/>
      <c r="N13" s="219"/>
      <c r="O13" s="172"/>
      <c r="P13" s="488"/>
      <c r="Q13" s="219"/>
      <c r="R13" s="172"/>
      <c r="S13" s="488"/>
      <c r="AA13" s="696"/>
      <c r="AB13" s="698">
        <f t="shared" si="1"/>
        <v>0</v>
      </c>
      <c r="AC13" s="696"/>
      <c r="AD13" s="698">
        <f t="shared" si="2"/>
        <v>0</v>
      </c>
      <c r="AE13" s="696"/>
      <c r="AF13" s="698">
        <f t="shared" si="3"/>
        <v>0</v>
      </c>
      <c r="AG13" s="696"/>
      <c r="AH13" s="698">
        <f t="shared" si="4"/>
        <v>0</v>
      </c>
      <c r="AI13" s="696"/>
      <c r="AJ13" s="698">
        <f t="shared" si="0"/>
        <v>0</v>
      </c>
      <c r="AK13" s="696"/>
      <c r="AL13" s="698">
        <f t="shared" si="5"/>
        <v>0</v>
      </c>
    </row>
    <row r="14" spans="1:38" ht="13.5" customHeight="1">
      <c r="B14" s="219" t="s">
        <v>855</v>
      </c>
      <c r="C14" s="172">
        <v>200</v>
      </c>
      <c r="D14" s="669"/>
      <c r="E14" s="219"/>
      <c r="F14" s="172"/>
      <c r="G14" s="488"/>
      <c r="H14" s="219"/>
      <c r="I14" s="172"/>
      <c r="J14" s="488"/>
      <c r="K14" s="219"/>
      <c r="L14" s="172"/>
      <c r="M14" s="488"/>
      <c r="N14" s="219"/>
      <c r="O14" s="172"/>
      <c r="P14" s="488"/>
      <c r="Q14" s="219"/>
      <c r="R14" s="172"/>
      <c r="S14" s="488"/>
      <c r="AA14" s="733" t="s">
        <v>1379</v>
      </c>
      <c r="AB14" s="698">
        <f t="shared" si="1"/>
        <v>0</v>
      </c>
      <c r="AC14" s="696"/>
      <c r="AD14" s="698">
        <f t="shared" si="2"/>
        <v>0</v>
      </c>
      <c r="AE14" s="696"/>
      <c r="AF14" s="698">
        <f t="shared" si="3"/>
        <v>0</v>
      </c>
      <c r="AG14" s="696"/>
      <c r="AH14" s="698">
        <f t="shared" si="4"/>
        <v>0</v>
      </c>
      <c r="AI14" s="696"/>
      <c r="AJ14" s="698">
        <f t="shared" si="0"/>
        <v>0</v>
      </c>
      <c r="AK14" s="696"/>
      <c r="AL14" s="698">
        <f t="shared" si="5"/>
        <v>0</v>
      </c>
    </row>
    <row r="15" spans="1:38" ht="13.5" customHeight="1">
      <c r="B15" s="219" t="s">
        <v>856</v>
      </c>
      <c r="C15" s="805" t="s">
        <v>1967</v>
      </c>
      <c r="D15" s="669"/>
      <c r="E15" s="219"/>
      <c r="F15" s="172"/>
      <c r="G15" s="488"/>
      <c r="H15" s="219"/>
      <c r="I15" s="172"/>
      <c r="J15" s="488"/>
      <c r="K15" s="219"/>
      <c r="L15" s="172"/>
      <c r="M15" s="488"/>
      <c r="N15" s="219"/>
      <c r="O15" s="172"/>
      <c r="P15" s="488"/>
      <c r="Q15" s="219"/>
      <c r="R15" s="172"/>
      <c r="S15" s="488"/>
      <c r="AA15" s="696"/>
      <c r="AB15" s="698">
        <f t="shared" si="1"/>
        <v>0</v>
      </c>
      <c r="AC15" s="696"/>
      <c r="AD15" s="698">
        <f t="shared" si="2"/>
        <v>0</v>
      </c>
      <c r="AE15" s="696"/>
      <c r="AF15" s="698">
        <f t="shared" si="3"/>
        <v>0</v>
      </c>
      <c r="AG15" s="696"/>
      <c r="AH15" s="698">
        <f t="shared" si="4"/>
        <v>0</v>
      </c>
      <c r="AI15" s="696"/>
      <c r="AJ15" s="698">
        <f t="shared" si="0"/>
        <v>0</v>
      </c>
      <c r="AK15" s="696"/>
      <c r="AL15" s="698">
        <f t="shared" si="5"/>
        <v>0</v>
      </c>
    </row>
    <row r="16" spans="1:38" ht="13.5" customHeight="1">
      <c r="B16" s="219" t="s">
        <v>1965</v>
      </c>
      <c r="C16" s="172">
        <v>1140</v>
      </c>
      <c r="D16" s="669"/>
      <c r="E16" s="219"/>
      <c r="F16" s="172"/>
      <c r="G16" s="488"/>
      <c r="H16" s="219"/>
      <c r="I16" s="172"/>
      <c r="J16" s="488"/>
      <c r="K16" s="219"/>
      <c r="L16" s="172"/>
      <c r="M16" s="488"/>
      <c r="N16" s="219"/>
      <c r="O16" s="172"/>
      <c r="P16" s="488"/>
      <c r="Q16" s="219"/>
      <c r="R16" s="172"/>
      <c r="S16" s="488"/>
      <c r="AA16" s="733" t="s">
        <v>1380</v>
      </c>
      <c r="AB16" s="698">
        <f t="shared" si="1"/>
        <v>0</v>
      </c>
      <c r="AC16" s="696"/>
      <c r="AD16" s="698">
        <f t="shared" si="2"/>
        <v>0</v>
      </c>
      <c r="AE16" s="696"/>
      <c r="AF16" s="698">
        <f t="shared" si="3"/>
        <v>0</v>
      </c>
      <c r="AG16" s="696"/>
      <c r="AH16" s="698">
        <f t="shared" si="4"/>
        <v>0</v>
      </c>
      <c r="AI16" s="696"/>
      <c r="AJ16" s="698">
        <f t="shared" si="0"/>
        <v>0</v>
      </c>
      <c r="AK16" s="696"/>
      <c r="AL16" s="698">
        <f t="shared" si="5"/>
        <v>0</v>
      </c>
    </row>
    <row r="17" spans="2:38" ht="13.5" customHeight="1">
      <c r="B17" s="219" t="s">
        <v>857</v>
      </c>
      <c r="C17" s="805" t="s">
        <v>1968</v>
      </c>
      <c r="D17" s="669"/>
      <c r="E17" s="219"/>
      <c r="F17" s="172"/>
      <c r="G17" s="488"/>
      <c r="H17" s="219"/>
      <c r="I17" s="172"/>
      <c r="J17" s="488"/>
      <c r="K17" s="219"/>
      <c r="L17" s="172"/>
      <c r="M17" s="488"/>
      <c r="N17" s="219"/>
      <c r="O17" s="172"/>
      <c r="P17" s="488"/>
      <c r="Q17" s="219"/>
      <c r="R17" s="172"/>
      <c r="S17" s="488"/>
      <c r="AA17" s="696"/>
      <c r="AB17" s="698">
        <f t="shared" si="1"/>
        <v>0</v>
      </c>
      <c r="AC17" s="696"/>
      <c r="AD17" s="698">
        <f t="shared" si="2"/>
        <v>0</v>
      </c>
      <c r="AE17" s="696"/>
      <c r="AF17" s="698">
        <f t="shared" si="3"/>
        <v>0</v>
      </c>
      <c r="AG17" s="696"/>
      <c r="AH17" s="698">
        <f t="shared" si="4"/>
        <v>0</v>
      </c>
      <c r="AI17" s="696"/>
      <c r="AJ17" s="698">
        <f t="shared" si="0"/>
        <v>0</v>
      </c>
      <c r="AK17" s="696"/>
      <c r="AL17" s="698">
        <f t="shared" si="5"/>
        <v>0</v>
      </c>
    </row>
    <row r="18" spans="2:38" ht="13.5" customHeight="1">
      <c r="B18" s="219" t="s">
        <v>858</v>
      </c>
      <c r="C18" s="172">
        <v>490</v>
      </c>
      <c r="D18" s="669"/>
      <c r="E18" s="219"/>
      <c r="F18" s="172"/>
      <c r="G18" s="488"/>
      <c r="H18" s="219"/>
      <c r="I18" s="172"/>
      <c r="J18" s="488"/>
      <c r="K18" s="219"/>
      <c r="L18" s="172"/>
      <c r="M18" s="488"/>
      <c r="N18" s="219"/>
      <c r="O18" s="172"/>
      <c r="P18" s="488"/>
      <c r="Q18" s="219"/>
      <c r="R18" s="172"/>
      <c r="S18" s="488"/>
      <c r="AA18" s="733" t="s">
        <v>1381</v>
      </c>
      <c r="AB18" s="698">
        <f t="shared" si="1"/>
        <v>0</v>
      </c>
      <c r="AC18" s="696"/>
      <c r="AD18" s="698">
        <f t="shared" si="2"/>
        <v>0</v>
      </c>
      <c r="AE18" s="696"/>
      <c r="AF18" s="698">
        <f t="shared" si="3"/>
        <v>0</v>
      </c>
      <c r="AG18" s="696"/>
      <c r="AH18" s="698">
        <f t="shared" si="4"/>
        <v>0</v>
      </c>
      <c r="AI18" s="696"/>
      <c r="AJ18" s="698">
        <f t="shared" si="0"/>
        <v>0</v>
      </c>
      <c r="AK18" s="696"/>
      <c r="AL18" s="698">
        <f t="shared" si="5"/>
        <v>0</v>
      </c>
    </row>
    <row r="19" spans="2:38" ht="13.5" customHeight="1">
      <c r="B19" s="219" t="s">
        <v>859</v>
      </c>
      <c r="C19" s="805" t="s">
        <v>1968</v>
      </c>
      <c r="D19" s="659"/>
      <c r="E19" s="151"/>
      <c r="F19" s="172"/>
      <c r="G19" s="153"/>
      <c r="H19" s="219"/>
      <c r="I19" s="172"/>
      <c r="J19" s="153"/>
      <c r="K19" s="151"/>
      <c r="L19" s="172"/>
      <c r="M19" s="153"/>
      <c r="N19" s="151"/>
      <c r="O19" s="172"/>
      <c r="P19" s="153"/>
      <c r="Q19" s="151"/>
      <c r="R19" s="172"/>
      <c r="S19" s="153"/>
      <c r="AA19" s="696"/>
      <c r="AB19" s="698">
        <f t="shared" si="1"/>
        <v>0</v>
      </c>
      <c r="AC19" s="696"/>
      <c r="AD19" s="698">
        <f t="shared" si="2"/>
        <v>0</v>
      </c>
      <c r="AE19" s="696"/>
      <c r="AF19" s="698">
        <f t="shared" si="3"/>
        <v>0</v>
      </c>
      <c r="AG19" s="696"/>
      <c r="AH19" s="698">
        <f t="shared" si="4"/>
        <v>0</v>
      </c>
      <c r="AI19" s="696"/>
      <c r="AJ19" s="698">
        <f t="shared" si="0"/>
        <v>0</v>
      </c>
      <c r="AK19" s="696"/>
      <c r="AL19" s="698">
        <f t="shared" si="5"/>
        <v>0</v>
      </c>
    </row>
    <row r="20" spans="2:38" ht="13.5" customHeight="1">
      <c r="B20" s="219" t="s">
        <v>1966</v>
      </c>
      <c r="C20" s="173">
        <v>1370</v>
      </c>
      <c r="D20" s="662"/>
      <c r="E20" s="154"/>
      <c r="F20" s="173"/>
      <c r="G20" s="157"/>
      <c r="H20" s="219" t="s">
        <v>860</v>
      </c>
      <c r="I20" s="173">
        <v>130</v>
      </c>
      <c r="J20" s="157"/>
      <c r="K20" s="154"/>
      <c r="L20" s="173"/>
      <c r="M20" s="157"/>
      <c r="N20" s="154"/>
      <c r="O20" s="173"/>
      <c r="P20" s="157"/>
      <c r="Q20" s="154"/>
      <c r="R20" s="173"/>
      <c r="S20" s="157"/>
      <c r="AA20" s="733" t="s">
        <v>1382</v>
      </c>
      <c r="AB20" s="698">
        <f t="shared" si="1"/>
        <v>0</v>
      </c>
      <c r="AC20" s="696"/>
      <c r="AD20" s="698">
        <f t="shared" si="2"/>
        <v>0</v>
      </c>
      <c r="AE20" s="697" t="s">
        <v>1383</v>
      </c>
      <c r="AF20" s="698">
        <f t="shared" si="3"/>
        <v>0</v>
      </c>
      <c r="AG20" s="696"/>
      <c r="AH20" s="698">
        <f t="shared" si="4"/>
        <v>0</v>
      </c>
      <c r="AI20" s="696"/>
      <c r="AJ20" s="698">
        <f t="shared" si="0"/>
        <v>0</v>
      </c>
      <c r="AK20" s="696"/>
      <c r="AL20" s="698">
        <f t="shared" si="5"/>
        <v>0</v>
      </c>
    </row>
    <row r="21" spans="2:38" ht="13.5" customHeight="1">
      <c r="B21" s="219" t="s">
        <v>861</v>
      </c>
      <c r="C21" s="806" t="s">
        <v>1969</v>
      </c>
      <c r="D21" s="662"/>
      <c r="E21" s="154"/>
      <c r="F21" s="173"/>
      <c r="G21" s="157"/>
      <c r="H21" s="219"/>
      <c r="I21" s="173"/>
      <c r="J21" s="157"/>
      <c r="K21" s="154"/>
      <c r="L21" s="173"/>
      <c r="M21" s="157"/>
      <c r="N21" s="154"/>
      <c r="O21" s="173"/>
      <c r="P21" s="157"/>
      <c r="Q21" s="154"/>
      <c r="R21" s="173"/>
      <c r="S21" s="157"/>
      <c r="AA21" s="696"/>
      <c r="AB21" s="698">
        <f t="shared" si="1"/>
        <v>0</v>
      </c>
      <c r="AC21" s="696"/>
      <c r="AD21" s="698">
        <f t="shared" si="2"/>
        <v>0</v>
      </c>
      <c r="AE21" s="696"/>
      <c r="AF21" s="698">
        <f t="shared" si="3"/>
        <v>0</v>
      </c>
      <c r="AG21" s="696"/>
      <c r="AH21" s="698">
        <f t="shared" si="4"/>
        <v>0</v>
      </c>
      <c r="AI21" s="696"/>
      <c r="AJ21" s="698">
        <f t="shared" si="0"/>
        <v>0</v>
      </c>
      <c r="AK21" s="696"/>
      <c r="AL21" s="698">
        <f t="shared" si="5"/>
        <v>0</v>
      </c>
    </row>
    <row r="22" spans="2:38" ht="13.5" customHeight="1">
      <c r="B22" s="219" t="s">
        <v>862</v>
      </c>
      <c r="C22" s="173">
        <v>110</v>
      </c>
      <c r="D22" s="662"/>
      <c r="E22" s="154"/>
      <c r="F22" s="173"/>
      <c r="G22" s="157"/>
      <c r="H22" s="154"/>
      <c r="I22" s="173"/>
      <c r="J22" s="157"/>
      <c r="K22" s="154"/>
      <c r="L22" s="173"/>
      <c r="M22" s="157"/>
      <c r="N22" s="154"/>
      <c r="O22" s="173"/>
      <c r="P22" s="157"/>
      <c r="Q22" s="154"/>
      <c r="R22" s="173"/>
      <c r="S22" s="157"/>
      <c r="AA22" s="733" t="s">
        <v>1384</v>
      </c>
      <c r="AB22" s="698">
        <f t="shared" si="1"/>
        <v>0</v>
      </c>
      <c r="AC22" s="696"/>
      <c r="AD22" s="698">
        <f t="shared" si="2"/>
        <v>0</v>
      </c>
      <c r="AE22" s="696"/>
      <c r="AF22" s="698">
        <f t="shared" si="3"/>
        <v>0</v>
      </c>
      <c r="AG22" s="696"/>
      <c r="AH22" s="698">
        <f t="shared" si="4"/>
        <v>0</v>
      </c>
      <c r="AI22" s="696"/>
      <c r="AJ22" s="698">
        <f t="shared" si="0"/>
        <v>0</v>
      </c>
      <c r="AK22" s="696"/>
      <c r="AL22" s="698">
        <f t="shared" si="5"/>
        <v>0</v>
      </c>
    </row>
    <row r="23" spans="2:38" ht="13.5" customHeight="1">
      <c r="B23" s="219" t="s">
        <v>863</v>
      </c>
      <c r="C23" s="173"/>
      <c r="D23" s="157"/>
      <c r="E23" s="219" t="s">
        <v>864</v>
      </c>
      <c r="F23" s="173"/>
      <c r="G23" s="157"/>
      <c r="H23" s="154"/>
      <c r="I23" s="173"/>
      <c r="J23" s="157"/>
      <c r="K23" s="154"/>
      <c r="L23" s="173"/>
      <c r="M23" s="157"/>
      <c r="N23" s="154"/>
      <c r="O23" s="173"/>
      <c r="P23" s="157"/>
      <c r="Q23" s="154"/>
      <c r="R23" s="173"/>
      <c r="S23" s="157"/>
      <c r="AA23" s="696"/>
      <c r="AB23" s="698">
        <f t="shared" si="1"/>
        <v>0</v>
      </c>
      <c r="AC23" s="696"/>
      <c r="AD23" s="698">
        <f t="shared" si="2"/>
        <v>0</v>
      </c>
      <c r="AE23" s="696"/>
      <c r="AF23" s="698">
        <f t="shared" si="3"/>
        <v>0</v>
      </c>
      <c r="AG23" s="696"/>
      <c r="AH23" s="698">
        <f t="shared" si="4"/>
        <v>0</v>
      </c>
      <c r="AI23" s="696"/>
      <c r="AJ23" s="698">
        <f t="shared" si="0"/>
        <v>0</v>
      </c>
      <c r="AK23" s="696"/>
      <c r="AL23" s="698">
        <f t="shared" si="5"/>
        <v>0</v>
      </c>
    </row>
    <row r="24" spans="2:38" ht="13.5" customHeight="1">
      <c r="B24" s="918" t="s">
        <v>732</v>
      </c>
      <c r="C24" s="919"/>
      <c r="D24" s="157"/>
      <c r="E24" s="154" t="s">
        <v>551</v>
      </c>
      <c r="F24" s="173"/>
      <c r="G24" s="157"/>
      <c r="H24" s="154"/>
      <c r="I24" s="173"/>
      <c r="J24" s="157"/>
      <c r="K24" s="154"/>
      <c r="L24" s="173"/>
      <c r="M24" s="157"/>
      <c r="N24" s="154"/>
      <c r="O24" s="173"/>
      <c r="P24" s="157"/>
      <c r="Q24" s="154"/>
      <c r="R24" s="173"/>
      <c r="S24" s="157"/>
      <c r="AA24" s="696"/>
      <c r="AB24" s="698">
        <f t="shared" si="1"/>
        <v>0</v>
      </c>
      <c r="AC24" s="696"/>
      <c r="AD24" s="698">
        <f t="shared" si="2"/>
        <v>0</v>
      </c>
      <c r="AE24" s="696"/>
      <c r="AF24" s="698">
        <f t="shared" si="3"/>
        <v>0</v>
      </c>
      <c r="AG24" s="696"/>
      <c r="AH24" s="698">
        <f t="shared" si="4"/>
        <v>0</v>
      </c>
      <c r="AI24" s="696"/>
      <c r="AJ24" s="698">
        <f t="shared" si="0"/>
        <v>0</v>
      </c>
      <c r="AK24" s="696"/>
      <c r="AL24" s="698">
        <f t="shared" si="5"/>
        <v>0</v>
      </c>
    </row>
    <row r="25" spans="2:38" ht="13.5" customHeight="1">
      <c r="B25" s="158"/>
      <c r="C25" s="530"/>
      <c r="D25" s="489"/>
      <c r="E25" s="158"/>
      <c r="F25" s="530"/>
      <c r="G25" s="489"/>
      <c r="H25" s="158"/>
      <c r="I25" s="530"/>
      <c r="J25" s="489"/>
      <c r="K25" s="158"/>
      <c r="L25" s="530"/>
      <c r="M25" s="489"/>
      <c r="N25" s="158"/>
      <c r="O25" s="530"/>
      <c r="P25" s="489"/>
      <c r="Q25" s="158"/>
      <c r="R25" s="530"/>
      <c r="S25" s="489"/>
      <c r="AA25" s="696"/>
      <c r="AB25" s="698">
        <f t="shared" si="1"/>
        <v>0</v>
      </c>
      <c r="AC25" s="696"/>
      <c r="AD25" s="698">
        <f t="shared" si="2"/>
        <v>0</v>
      </c>
      <c r="AE25" s="696"/>
      <c r="AF25" s="698">
        <f t="shared" si="3"/>
        <v>0</v>
      </c>
      <c r="AG25" s="696"/>
      <c r="AH25" s="698">
        <f t="shared" si="4"/>
        <v>0</v>
      </c>
      <c r="AI25" s="696"/>
      <c r="AJ25" s="698">
        <f t="shared" si="0"/>
        <v>0</v>
      </c>
      <c r="AK25" s="696"/>
      <c r="AL25" s="698">
        <f t="shared" si="5"/>
        <v>0</v>
      </c>
    </row>
    <row r="26" spans="2:38" ht="13.5" customHeight="1">
      <c r="B26" s="147" t="s">
        <v>436</v>
      </c>
      <c r="C26" s="160">
        <f>SUM(C8:C25)</f>
        <v>4260</v>
      </c>
      <c r="D26" s="162">
        <f>SUM(D8:D25)</f>
        <v>0</v>
      </c>
      <c r="E26" s="161" t="s">
        <v>437</v>
      </c>
      <c r="F26" s="160">
        <f>SUM(F8:F25)</f>
        <v>0</v>
      </c>
      <c r="G26" s="162">
        <f>SUM(G8:G25)</f>
        <v>0</v>
      </c>
      <c r="H26" s="161" t="s">
        <v>438</v>
      </c>
      <c r="I26" s="160">
        <f>SUM(I8:I25)</f>
        <v>130</v>
      </c>
      <c r="J26" s="162">
        <f>SUM(J8:J25)</f>
        <v>0</v>
      </c>
      <c r="K26" s="147" t="s">
        <v>420</v>
      </c>
      <c r="L26" s="160">
        <f>SUM(L8:L25)</f>
        <v>0</v>
      </c>
      <c r="M26" s="162">
        <f>SUM(M8:M25)</f>
        <v>0</v>
      </c>
      <c r="N26" s="147" t="s">
        <v>552</v>
      </c>
      <c r="O26" s="160">
        <f>SUM(O8:O25)</f>
        <v>0</v>
      </c>
      <c r="P26" s="162">
        <f>SUM(P8:P25)</f>
        <v>0</v>
      </c>
      <c r="Q26" s="147" t="s">
        <v>421</v>
      </c>
      <c r="R26" s="160">
        <f>SUM(R8:R25)</f>
        <v>0</v>
      </c>
      <c r="S26" s="162">
        <f>SUM(S8:S25)</f>
        <v>0</v>
      </c>
      <c r="AA26" s="696"/>
      <c r="AB26" s="698">
        <f t="shared" si="1"/>
        <v>0</v>
      </c>
      <c r="AC26" s="696"/>
      <c r="AD26" s="698">
        <f t="shared" si="2"/>
        <v>0</v>
      </c>
      <c r="AE26" s="696"/>
      <c r="AF26" s="698">
        <f t="shared" si="3"/>
        <v>0</v>
      </c>
      <c r="AG26" s="696"/>
      <c r="AH26" s="698">
        <f t="shared" si="4"/>
        <v>0</v>
      </c>
      <c r="AI26" s="696"/>
      <c r="AJ26" s="698">
        <f t="shared" si="0"/>
        <v>0</v>
      </c>
      <c r="AK26" s="696"/>
      <c r="AL26" s="698">
        <f t="shared" si="5"/>
        <v>0</v>
      </c>
    </row>
    <row r="27" spans="2:38" ht="13.5" customHeight="1">
      <c r="B27" s="174"/>
      <c r="C27" s="531"/>
      <c r="D27" s="531"/>
      <c r="E27" s="532"/>
      <c r="F27" s="531"/>
      <c r="G27" s="531"/>
      <c r="H27" s="532"/>
      <c r="I27" s="531"/>
      <c r="J27" s="531"/>
      <c r="K27" s="174"/>
      <c r="L27" s="531"/>
      <c r="M27" s="531"/>
      <c r="N27" s="174"/>
      <c r="O27" s="531"/>
      <c r="P27" s="531"/>
      <c r="Q27" s="147" t="s">
        <v>422</v>
      </c>
      <c r="R27" s="160">
        <f>SUM(C26,F26,I26,L26,O26,R26)</f>
        <v>4390</v>
      </c>
      <c r="S27" s="162">
        <f>SUM(D26,G26,J26,M26,P26,S26)</f>
        <v>0</v>
      </c>
    </row>
    <row r="28" spans="2:38" ht="13.5" customHeight="1">
      <c r="B28" s="885"/>
      <c r="C28" s="885"/>
      <c r="D28" s="885"/>
      <c r="E28" s="885"/>
      <c r="F28" s="885"/>
      <c r="G28" s="885"/>
      <c r="H28" s="885"/>
      <c r="I28" s="885"/>
      <c r="J28" s="885"/>
      <c r="K28" s="885"/>
      <c r="L28" s="885"/>
      <c r="M28" s="885"/>
      <c r="N28" s="885"/>
      <c r="O28" s="885"/>
      <c r="P28" s="885"/>
      <c r="Q28" s="885"/>
      <c r="R28" s="885"/>
      <c r="S28" s="885"/>
    </row>
    <row r="29" spans="2:38" ht="13.5" customHeight="1"/>
    <row r="30" spans="2:38" ht="13.5" customHeight="1">
      <c r="B30" s="885" t="s">
        <v>1009</v>
      </c>
      <c r="C30" s="885"/>
      <c r="D30" s="885"/>
      <c r="E30" s="885"/>
      <c r="F30" s="885"/>
      <c r="G30" s="885"/>
      <c r="H30" s="885"/>
      <c r="I30" s="885"/>
      <c r="J30" s="885"/>
      <c r="K30" s="885"/>
      <c r="L30" s="885"/>
      <c r="M30" s="885"/>
      <c r="N30" s="885"/>
      <c r="O30" s="885"/>
      <c r="P30" s="885"/>
      <c r="Q30" s="885"/>
      <c r="R30" s="885"/>
      <c r="S30" s="885"/>
    </row>
    <row r="31" spans="2:38" ht="13.5" customHeight="1">
      <c r="B31" s="885" t="s">
        <v>1971</v>
      </c>
      <c r="C31" s="885"/>
      <c r="D31" s="885"/>
      <c r="E31" s="885"/>
      <c r="F31" s="885"/>
      <c r="G31" s="885"/>
      <c r="H31" s="885"/>
      <c r="I31" s="885"/>
      <c r="J31" s="885"/>
      <c r="K31" s="885"/>
      <c r="L31" s="885"/>
      <c r="M31" s="885"/>
      <c r="N31" s="885"/>
      <c r="O31" s="885"/>
      <c r="P31" s="885"/>
      <c r="Q31" s="885"/>
      <c r="R31" s="885"/>
      <c r="S31" s="885"/>
    </row>
    <row r="32" spans="2:38" ht="13.5" customHeight="1">
      <c r="B32" s="885" t="s">
        <v>1972</v>
      </c>
      <c r="C32" s="885"/>
      <c r="D32" s="885"/>
      <c r="E32" s="885"/>
      <c r="F32" s="885"/>
      <c r="G32" s="885"/>
      <c r="H32" s="885"/>
      <c r="I32" s="885"/>
      <c r="J32" s="885"/>
      <c r="K32" s="885"/>
      <c r="L32" s="885"/>
      <c r="M32" s="885"/>
      <c r="N32" s="885"/>
      <c r="O32" s="885"/>
      <c r="P32" s="885"/>
      <c r="Q32" s="885"/>
      <c r="R32" s="885"/>
      <c r="S32" s="885"/>
    </row>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sheetData>
  <sheetProtection password="9EF0" sheet="1"/>
  <mergeCells count="13">
    <mergeCell ref="AI6:AJ6"/>
    <mergeCell ref="AK6:AL6"/>
    <mergeCell ref="D3:E3"/>
    <mergeCell ref="F3:G3"/>
    <mergeCell ref="B24:C24"/>
    <mergeCell ref="B28:S28"/>
    <mergeCell ref="B32:S32"/>
    <mergeCell ref="B30:S30"/>
    <mergeCell ref="AA6:AB6"/>
    <mergeCell ref="AC6:AD6"/>
    <mergeCell ref="AE6:AF6"/>
    <mergeCell ref="AG6:AH6"/>
    <mergeCell ref="B31:S31"/>
  </mergeCells>
  <phoneticPr fontId="2"/>
  <conditionalFormatting sqref="D23:D25 G8:G25 J8:J25 M8:M25 P8:P25 S8:S25">
    <cfRule type="cellIs" dxfId="33" priority="3" operator="greaterThan">
      <formula>C8</formula>
    </cfRule>
  </conditionalFormatting>
  <conditionalFormatting sqref="D8:D22">
    <cfRule type="cellIs" dxfId="32" priority="2" operator="greaterThan">
      <formula>C8</formula>
    </cfRule>
  </conditionalFormatting>
  <hyperlinks>
    <hyperlink ref="A1" location="最初に入力!A1" tooltip=" " display=" " xr:uid="{A5EC4265-12FD-4FFD-A4A4-74C107D2663F}"/>
  </hyperlinks>
  <pageMargins left="0.31496062992125984" right="0.31496062992125984" top="0.15748031496062992" bottom="0.19685039370078741" header="0.31496062992125984" footer="0"/>
  <pageSetup paperSize="9" scale="92" orientation="landscape" r:id="rId1"/>
  <headerFooter>
    <oddFooter>&amp;R&amp;"ＭＳ Ｐゴシック,標準"&amp;8㈱中国新聞サービスセンター</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91F0C-491D-4996-B1BE-D5125579F0B9}">
  <sheetPr codeName="Sheet12">
    <pageSetUpPr fitToPage="1"/>
  </sheetPr>
  <dimension ref="A1:AL52"/>
  <sheetViews>
    <sheetView showGridLines="0" zoomScaleNormal="100" workbookViewId="0"/>
  </sheetViews>
  <sheetFormatPr defaultRowHeight="18.75"/>
  <cols>
    <col min="1" max="1" width="1.5" customWidth="1"/>
    <col min="2" max="2" width="10.625" style="133" customWidth="1"/>
    <col min="3" max="4" width="6.375" style="224" customWidth="1"/>
    <col min="5" max="5" width="10.625" style="133" customWidth="1"/>
    <col min="6" max="7" width="6.375" style="224" customWidth="1"/>
    <col min="8" max="8" width="10.625" style="133" customWidth="1"/>
    <col min="9" max="10" width="6.375" style="224" customWidth="1"/>
    <col min="11" max="11" width="10.625" style="133" customWidth="1"/>
    <col min="12" max="13" width="6.375" style="224" customWidth="1"/>
    <col min="14" max="14" width="10.625" style="133" customWidth="1"/>
    <col min="15" max="16" width="6.375" style="224" customWidth="1"/>
    <col min="17" max="17" width="10.625" style="133" customWidth="1"/>
    <col min="18" max="19" width="6.375" style="224" customWidth="1"/>
    <col min="26" max="26" width="15.625" customWidth="1"/>
    <col min="27" max="27" width="15.625" style="692" hidden="1" customWidth="1"/>
    <col min="28" max="28" width="15.625" style="693" hidden="1" customWidth="1"/>
    <col min="29" max="29" width="15.625" style="692" hidden="1" customWidth="1"/>
    <col min="30" max="30" width="15.625" style="693" hidden="1" customWidth="1"/>
    <col min="31" max="31" width="15.625" style="692" hidden="1" customWidth="1"/>
    <col min="32" max="32" width="15.625" style="693" hidden="1" customWidth="1"/>
    <col min="33" max="33" width="15.625" style="692" hidden="1" customWidth="1"/>
    <col min="34" max="34" width="15.625" style="693" hidden="1" customWidth="1"/>
    <col min="35" max="35" width="15.625" style="692" hidden="1" customWidth="1"/>
    <col min="36" max="38" width="15.625" hidden="1" customWidth="1"/>
    <col min="39" max="39" width="15.625" customWidth="1"/>
  </cols>
  <sheetData>
    <row r="1" spans="1:38" ht="13.5" customHeight="1">
      <c r="A1" s="180" t="s">
        <v>284</v>
      </c>
      <c r="C1"/>
      <c r="D1"/>
      <c r="F1"/>
      <c r="G1"/>
      <c r="I1"/>
      <c r="J1"/>
      <c r="L1"/>
      <c r="M1"/>
      <c r="O1"/>
      <c r="P1"/>
      <c r="R1"/>
      <c r="S1" s="134" t="str">
        <f>最初に入力!N1</f>
        <v>2026年8月1日改定</v>
      </c>
      <c r="AA1" s="692" t="s">
        <v>1028</v>
      </c>
    </row>
    <row r="2" spans="1:38" ht="13.5" customHeight="1">
      <c r="B2" s="181" t="s">
        <v>285</v>
      </c>
      <c r="C2" s="182"/>
      <c r="D2" s="183" t="s">
        <v>286</v>
      </c>
      <c r="E2" s="184"/>
      <c r="F2" s="183" t="s">
        <v>287</v>
      </c>
      <c r="G2" s="182"/>
      <c r="H2" s="185" t="s">
        <v>288</v>
      </c>
      <c r="I2" s="183" t="s">
        <v>289</v>
      </c>
      <c r="J2" s="186"/>
      <c r="K2" s="184"/>
      <c r="L2" s="183" t="s">
        <v>290</v>
      </c>
      <c r="M2" s="186"/>
      <c r="N2" s="187"/>
      <c r="O2" s="182"/>
      <c r="P2" s="183" t="s">
        <v>291</v>
      </c>
      <c r="Q2" s="184"/>
      <c r="R2" s="188" t="s">
        <v>292</v>
      </c>
      <c r="S2" s="188" t="s">
        <v>293</v>
      </c>
    </row>
    <row r="3" spans="1:38" ht="29.25" customHeight="1">
      <c r="B3" s="167" t="str">
        <f>IF(最初に入力!C2&lt;&gt;"",TEXT(最初に入力!C2,"m月d日(aaa)"),"")</f>
        <v/>
      </c>
      <c r="C3" s="504"/>
      <c r="D3" s="908">
        <f>最初に入力!C5</f>
        <v>0</v>
      </c>
      <c r="E3" s="909"/>
      <c r="F3" s="908">
        <f>S24+S36+S44</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row>
    <row r="5" spans="1:38" ht="13.5" customHeight="1">
      <c r="B5" s="144" t="s">
        <v>1013</v>
      </c>
      <c r="C5" s="494"/>
      <c r="D5" s="494"/>
      <c r="E5" s="506"/>
      <c r="F5" s="494"/>
      <c r="G5" s="494"/>
      <c r="H5" s="506"/>
      <c r="I5" s="494"/>
      <c r="J5" s="494"/>
      <c r="K5" s="506"/>
      <c r="L5" s="494"/>
      <c r="M5" s="494"/>
      <c r="N5" s="506"/>
      <c r="O5" s="494"/>
      <c r="P5" s="169"/>
      <c r="Q5" s="506"/>
      <c r="R5" s="494"/>
      <c r="S5" s="170" t="s">
        <v>295</v>
      </c>
    </row>
    <row r="6" spans="1:38" ht="13.5" customHeight="1">
      <c r="B6" s="189" t="s">
        <v>741</v>
      </c>
      <c r="C6" s="190"/>
      <c r="D6" s="191"/>
      <c r="E6" s="192" t="s">
        <v>742</v>
      </c>
      <c r="F6" s="190"/>
      <c r="G6" s="191"/>
      <c r="H6" s="192" t="s">
        <v>743</v>
      </c>
      <c r="I6" s="190"/>
      <c r="J6" s="191"/>
      <c r="K6" s="192" t="s">
        <v>744</v>
      </c>
      <c r="L6" s="190"/>
      <c r="M6" s="191"/>
      <c r="N6" s="192" t="s">
        <v>745</v>
      </c>
      <c r="O6" s="190"/>
      <c r="P6" s="191"/>
      <c r="Q6" s="192" t="s">
        <v>746</v>
      </c>
      <c r="R6" s="190"/>
      <c r="S6" s="191"/>
      <c r="AA6" s="907" t="s">
        <v>1122</v>
      </c>
      <c r="AB6" s="907"/>
      <c r="AC6" s="907" t="s">
        <v>1124</v>
      </c>
      <c r="AD6" s="907"/>
      <c r="AE6" s="907" t="s">
        <v>1125</v>
      </c>
      <c r="AF6" s="907"/>
      <c r="AG6" s="907" t="s">
        <v>1126</v>
      </c>
      <c r="AH6" s="907"/>
      <c r="AI6" s="907" t="s">
        <v>1373</v>
      </c>
      <c r="AJ6" s="907"/>
      <c r="AK6" s="907" t="s">
        <v>1127</v>
      </c>
      <c r="AL6" s="907"/>
    </row>
    <row r="7" spans="1:38" ht="13.5" customHeight="1">
      <c r="B7" s="193" t="s">
        <v>407</v>
      </c>
      <c r="C7" s="194" t="s">
        <v>303</v>
      </c>
      <c r="D7" s="195" t="s">
        <v>304</v>
      </c>
      <c r="E7" s="193" t="s">
        <v>305</v>
      </c>
      <c r="F7" s="194" t="s">
        <v>303</v>
      </c>
      <c r="G7" s="195" t="s">
        <v>304</v>
      </c>
      <c r="H7" s="193" t="s">
        <v>305</v>
      </c>
      <c r="I7" s="194" t="s">
        <v>303</v>
      </c>
      <c r="J7" s="195" t="s">
        <v>304</v>
      </c>
      <c r="K7" s="193" t="s">
        <v>306</v>
      </c>
      <c r="L7" s="194" t="s">
        <v>303</v>
      </c>
      <c r="M7" s="195" t="s">
        <v>304</v>
      </c>
      <c r="N7" s="193" t="s">
        <v>306</v>
      </c>
      <c r="O7" s="194" t="s">
        <v>303</v>
      </c>
      <c r="P7" s="195" t="s">
        <v>304</v>
      </c>
      <c r="Q7" s="193" t="s">
        <v>306</v>
      </c>
      <c r="R7" s="194" t="s">
        <v>303</v>
      </c>
      <c r="S7" s="195"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48" t="s">
        <v>982</v>
      </c>
      <c r="C8" s="809">
        <v>5530</v>
      </c>
      <c r="D8" s="668"/>
      <c r="E8" s="486"/>
      <c r="F8" s="222"/>
      <c r="G8" s="197"/>
      <c r="H8" s="148" t="s">
        <v>553</v>
      </c>
      <c r="I8" s="221">
        <v>1450</v>
      </c>
      <c r="J8" s="668"/>
      <c r="K8" s="148"/>
      <c r="L8" s="221"/>
      <c r="M8" s="197"/>
      <c r="N8" s="148"/>
      <c r="O8" s="221"/>
      <c r="P8" s="197"/>
      <c r="Q8" s="148"/>
      <c r="R8" s="221"/>
      <c r="S8" s="197"/>
      <c r="AA8" s="697" t="s">
        <v>1385</v>
      </c>
      <c r="AB8" s="698">
        <f>D8</f>
        <v>0</v>
      </c>
      <c r="AC8" s="696"/>
      <c r="AD8" s="698">
        <f>G8</f>
        <v>0</v>
      </c>
      <c r="AE8" s="733" t="s">
        <v>1386</v>
      </c>
      <c r="AF8" s="698">
        <f>J8</f>
        <v>0</v>
      </c>
      <c r="AG8" s="696"/>
      <c r="AH8" s="698">
        <f>M8</f>
        <v>0</v>
      </c>
      <c r="AI8" s="696"/>
      <c r="AJ8" s="698">
        <f>P8</f>
        <v>0</v>
      </c>
      <c r="AK8" s="696"/>
      <c r="AL8" s="698">
        <f>S8</f>
        <v>0</v>
      </c>
    </row>
    <row r="9" spans="1:38" ht="13.5" customHeight="1">
      <c r="B9" s="151" t="s">
        <v>983</v>
      </c>
      <c r="C9" s="810">
        <v>2250</v>
      </c>
      <c r="D9" s="664"/>
      <c r="E9" s="151"/>
      <c r="F9" s="222"/>
      <c r="G9" s="199"/>
      <c r="H9" s="151"/>
      <c r="I9" s="222"/>
      <c r="J9" s="664"/>
      <c r="K9" s="151"/>
      <c r="L9" s="222"/>
      <c r="M9" s="199"/>
      <c r="N9" s="151"/>
      <c r="O9" s="222"/>
      <c r="P9" s="199"/>
      <c r="Q9" s="151"/>
      <c r="R9" s="222"/>
      <c r="S9" s="199"/>
      <c r="AA9" s="697" t="s">
        <v>1387</v>
      </c>
      <c r="AB9" s="698">
        <f>D9</f>
        <v>0</v>
      </c>
      <c r="AC9" s="696"/>
      <c r="AD9" s="698">
        <f>G9</f>
        <v>0</v>
      </c>
      <c r="AE9" s="734"/>
      <c r="AF9" s="698">
        <f>J9</f>
        <v>0</v>
      </c>
      <c r="AG9" s="696"/>
      <c r="AH9" s="698">
        <f>M9</f>
        <v>0</v>
      </c>
      <c r="AI9" s="696"/>
      <c r="AJ9" s="698">
        <f t="shared" ref="AJ9:AJ43" si="0">P9</f>
        <v>0</v>
      </c>
      <c r="AK9" s="696"/>
      <c r="AL9" s="698">
        <f>S9</f>
        <v>0</v>
      </c>
    </row>
    <row r="10" spans="1:38" ht="13.5" customHeight="1">
      <c r="B10" s="151" t="s">
        <v>984</v>
      </c>
      <c r="C10" s="810">
        <v>2740</v>
      </c>
      <c r="D10" s="664"/>
      <c r="E10" s="151"/>
      <c r="F10" s="222"/>
      <c r="G10" s="199"/>
      <c r="H10" s="151"/>
      <c r="I10" s="222"/>
      <c r="J10" s="664"/>
      <c r="K10" s="151"/>
      <c r="L10" s="222"/>
      <c r="M10" s="199"/>
      <c r="N10" s="151"/>
      <c r="O10" s="222"/>
      <c r="P10" s="199"/>
      <c r="Q10" s="151"/>
      <c r="R10" s="222"/>
      <c r="S10" s="199"/>
      <c r="AA10" s="697" t="s">
        <v>1388</v>
      </c>
      <c r="AB10" s="698">
        <f t="shared" ref="AB10:AB43" si="1">D10</f>
        <v>0</v>
      </c>
      <c r="AC10" s="696"/>
      <c r="AD10" s="698">
        <f t="shared" ref="AD10:AD43" si="2">G10</f>
        <v>0</v>
      </c>
      <c r="AE10" s="734"/>
      <c r="AF10" s="698">
        <f t="shared" ref="AF10:AF43" si="3">J10</f>
        <v>0</v>
      </c>
      <c r="AG10" s="696"/>
      <c r="AH10" s="698">
        <f t="shared" ref="AH10:AH43" si="4">M10</f>
        <v>0</v>
      </c>
      <c r="AI10" s="696"/>
      <c r="AJ10" s="698">
        <f t="shared" si="0"/>
        <v>0</v>
      </c>
      <c r="AK10" s="696"/>
      <c r="AL10" s="698">
        <f t="shared" ref="AL10:AL43" si="5">S10</f>
        <v>0</v>
      </c>
    </row>
    <row r="11" spans="1:38" ht="13.5" customHeight="1">
      <c r="B11" s="151" t="s">
        <v>985</v>
      </c>
      <c r="C11" s="810">
        <v>1830</v>
      </c>
      <c r="D11" s="664"/>
      <c r="E11" s="151"/>
      <c r="F11" s="222"/>
      <c r="G11" s="199"/>
      <c r="H11" s="151" t="s">
        <v>554</v>
      </c>
      <c r="I11" s="222">
        <v>620</v>
      </c>
      <c r="J11" s="664"/>
      <c r="K11" s="151"/>
      <c r="L11" s="222"/>
      <c r="M11" s="199"/>
      <c r="N11" s="151"/>
      <c r="O11" s="222"/>
      <c r="P11" s="199"/>
      <c r="Q11" s="151"/>
      <c r="R11" s="222"/>
      <c r="S11" s="199"/>
      <c r="AA11" s="697" t="s">
        <v>1389</v>
      </c>
      <c r="AB11" s="698">
        <f t="shared" si="1"/>
        <v>0</v>
      </c>
      <c r="AC11" s="696"/>
      <c r="AD11" s="698">
        <f t="shared" si="2"/>
        <v>0</v>
      </c>
      <c r="AE11" s="733" t="s">
        <v>1390</v>
      </c>
      <c r="AF11" s="698">
        <f t="shared" si="3"/>
        <v>0</v>
      </c>
      <c r="AG11" s="696"/>
      <c r="AH11" s="698">
        <f t="shared" si="4"/>
        <v>0</v>
      </c>
      <c r="AI11" s="696"/>
      <c r="AJ11" s="698">
        <f t="shared" si="0"/>
        <v>0</v>
      </c>
      <c r="AK11" s="696"/>
      <c r="AL11" s="698">
        <f t="shared" si="5"/>
        <v>0</v>
      </c>
    </row>
    <row r="12" spans="1:38" ht="13.5" customHeight="1">
      <c r="B12" s="151" t="s">
        <v>986</v>
      </c>
      <c r="C12" s="810">
        <v>2430</v>
      </c>
      <c r="D12" s="664"/>
      <c r="E12" s="151"/>
      <c r="F12" s="222"/>
      <c r="G12" s="199"/>
      <c r="H12" s="151"/>
      <c r="I12" s="222"/>
      <c r="J12" s="664"/>
      <c r="K12" s="151"/>
      <c r="L12" s="222"/>
      <c r="M12" s="199"/>
      <c r="N12" s="151"/>
      <c r="O12" s="222"/>
      <c r="P12" s="199"/>
      <c r="Q12" s="151"/>
      <c r="R12" s="222"/>
      <c r="S12" s="199"/>
      <c r="AA12" s="697" t="s">
        <v>1391</v>
      </c>
      <c r="AB12" s="698">
        <f t="shared" si="1"/>
        <v>0</v>
      </c>
      <c r="AC12" s="696"/>
      <c r="AD12" s="698">
        <f t="shared" si="2"/>
        <v>0</v>
      </c>
      <c r="AE12" s="734"/>
      <c r="AF12" s="698">
        <f t="shared" si="3"/>
        <v>0</v>
      </c>
      <c r="AG12" s="696"/>
      <c r="AH12" s="698">
        <f t="shared" si="4"/>
        <v>0</v>
      </c>
      <c r="AI12" s="696"/>
      <c r="AJ12" s="698">
        <f t="shared" si="0"/>
        <v>0</v>
      </c>
      <c r="AK12" s="696"/>
      <c r="AL12" s="698">
        <f t="shared" si="5"/>
        <v>0</v>
      </c>
    </row>
    <row r="13" spans="1:38" ht="13.5" customHeight="1">
      <c r="B13" s="151" t="s">
        <v>555</v>
      </c>
      <c r="C13" s="222">
        <v>1430</v>
      </c>
      <c r="D13" s="664"/>
      <c r="E13" s="151"/>
      <c r="F13" s="222"/>
      <c r="G13" s="199"/>
      <c r="H13" s="151"/>
      <c r="I13" s="222"/>
      <c r="J13" s="664"/>
      <c r="K13" s="151"/>
      <c r="L13" s="222"/>
      <c r="M13" s="199"/>
      <c r="N13" s="151"/>
      <c r="O13" s="222"/>
      <c r="P13" s="199"/>
      <c r="Q13" s="151"/>
      <c r="R13" s="222"/>
      <c r="S13" s="199"/>
      <c r="AA13" s="697" t="s">
        <v>1392</v>
      </c>
      <c r="AB13" s="698">
        <f t="shared" si="1"/>
        <v>0</v>
      </c>
      <c r="AC13" s="696"/>
      <c r="AD13" s="698">
        <f t="shared" si="2"/>
        <v>0</v>
      </c>
      <c r="AE13" s="734"/>
      <c r="AF13" s="698">
        <f t="shared" si="3"/>
        <v>0</v>
      </c>
      <c r="AG13" s="696"/>
      <c r="AH13" s="698">
        <f t="shared" si="4"/>
        <v>0</v>
      </c>
      <c r="AI13" s="696"/>
      <c r="AJ13" s="698">
        <f t="shared" si="0"/>
        <v>0</v>
      </c>
      <c r="AK13" s="696"/>
      <c r="AL13" s="698">
        <f t="shared" si="5"/>
        <v>0</v>
      </c>
    </row>
    <row r="14" spans="1:38" ht="13.5" customHeight="1">
      <c r="B14" s="151" t="s">
        <v>987</v>
      </c>
      <c r="C14" s="222">
        <v>3000</v>
      </c>
      <c r="D14" s="664"/>
      <c r="E14" s="487"/>
      <c r="F14" s="222"/>
      <c r="G14" s="199"/>
      <c r="H14" s="151" t="s">
        <v>848</v>
      </c>
      <c r="I14" s="222">
        <v>1000</v>
      </c>
      <c r="J14" s="664"/>
      <c r="K14" s="151"/>
      <c r="L14" s="222"/>
      <c r="M14" s="199"/>
      <c r="N14" s="151"/>
      <c r="O14" s="222"/>
      <c r="P14" s="199"/>
      <c r="Q14" s="151"/>
      <c r="R14" s="222"/>
      <c r="S14" s="199"/>
      <c r="AA14" s="697" t="s">
        <v>1393</v>
      </c>
      <c r="AB14" s="698">
        <f t="shared" si="1"/>
        <v>0</v>
      </c>
      <c r="AC14" s="696"/>
      <c r="AD14" s="698">
        <f t="shared" si="2"/>
        <v>0</v>
      </c>
      <c r="AE14" s="733" t="s">
        <v>1394</v>
      </c>
      <c r="AF14" s="698">
        <f t="shared" si="3"/>
        <v>0</v>
      </c>
      <c r="AG14" s="696"/>
      <c r="AH14" s="698">
        <f t="shared" si="4"/>
        <v>0</v>
      </c>
      <c r="AI14" s="696"/>
      <c r="AJ14" s="698">
        <f t="shared" si="0"/>
        <v>0</v>
      </c>
      <c r="AK14" s="696"/>
      <c r="AL14" s="698">
        <f t="shared" si="5"/>
        <v>0</v>
      </c>
    </row>
    <row r="15" spans="1:38" ht="13.5" customHeight="1">
      <c r="B15" s="151" t="s">
        <v>988</v>
      </c>
      <c r="C15" s="222">
        <v>720</v>
      </c>
      <c r="D15" s="664"/>
      <c r="E15" s="151"/>
      <c r="F15" s="222"/>
      <c r="G15" s="199"/>
      <c r="H15" s="151" t="s">
        <v>556</v>
      </c>
      <c r="I15" s="222">
        <v>40</v>
      </c>
      <c r="J15" s="664"/>
      <c r="K15" s="151"/>
      <c r="L15" s="222"/>
      <c r="M15" s="199"/>
      <c r="N15" s="151"/>
      <c r="O15" s="222"/>
      <c r="P15" s="199"/>
      <c r="Q15" s="151"/>
      <c r="R15" s="222"/>
      <c r="S15" s="199"/>
      <c r="AA15" s="697" t="s">
        <v>1395</v>
      </c>
      <c r="AB15" s="698">
        <f t="shared" si="1"/>
        <v>0</v>
      </c>
      <c r="AC15" s="696"/>
      <c r="AD15" s="698">
        <f t="shared" si="2"/>
        <v>0</v>
      </c>
      <c r="AE15" s="733" t="s">
        <v>1396</v>
      </c>
      <c r="AF15" s="698">
        <f t="shared" si="3"/>
        <v>0</v>
      </c>
      <c r="AG15" s="696"/>
      <c r="AH15" s="698">
        <f t="shared" si="4"/>
        <v>0</v>
      </c>
      <c r="AI15" s="696"/>
      <c r="AJ15" s="698">
        <f t="shared" si="0"/>
        <v>0</v>
      </c>
      <c r="AK15" s="696"/>
      <c r="AL15" s="698">
        <f t="shared" si="5"/>
        <v>0</v>
      </c>
    </row>
    <row r="16" spans="1:38" ht="13.5" customHeight="1">
      <c r="B16" s="151" t="s">
        <v>989</v>
      </c>
      <c r="C16" s="222">
        <v>2060</v>
      </c>
      <c r="D16" s="664"/>
      <c r="E16" s="151"/>
      <c r="F16" s="222"/>
      <c r="G16" s="199"/>
      <c r="H16" s="151" t="s">
        <v>557</v>
      </c>
      <c r="I16" s="222">
        <v>100</v>
      </c>
      <c r="J16" s="664"/>
      <c r="K16" s="151"/>
      <c r="L16" s="222"/>
      <c r="M16" s="199"/>
      <c r="N16" s="151"/>
      <c r="O16" s="222"/>
      <c r="P16" s="199"/>
      <c r="Q16" s="151"/>
      <c r="R16" s="222"/>
      <c r="S16" s="199"/>
      <c r="AA16" s="697" t="s">
        <v>1397</v>
      </c>
      <c r="AB16" s="698">
        <f t="shared" si="1"/>
        <v>0</v>
      </c>
      <c r="AC16" s="696"/>
      <c r="AD16" s="698">
        <f t="shared" si="2"/>
        <v>0</v>
      </c>
      <c r="AE16" s="733" t="s">
        <v>1398</v>
      </c>
      <c r="AF16" s="698">
        <f t="shared" si="3"/>
        <v>0</v>
      </c>
      <c r="AG16" s="696"/>
      <c r="AH16" s="698">
        <f t="shared" si="4"/>
        <v>0</v>
      </c>
      <c r="AI16" s="696"/>
      <c r="AJ16" s="698">
        <f t="shared" si="0"/>
        <v>0</v>
      </c>
      <c r="AK16" s="696"/>
      <c r="AL16" s="698">
        <f t="shared" si="5"/>
        <v>0</v>
      </c>
    </row>
    <row r="17" spans="2:38" ht="13.5" customHeight="1">
      <c r="B17" s="151" t="s">
        <v>558</v>
      </c>
      <c r="C17" s="222">
        <v>4310</v>
      </c>
      <c r="D17" s="664"/>
      <c r="E17" s="151"/>
      <c r="F17" s="222"/>
      <c r="G17" s="199"/>
      <c r="H17" s="151" t="s">
        <v>559</v>
      </c>
      <c r="I17" s="222">
        <v>410</v>
      </c>
      <c r="J17" s="664"/>
      <c r="K17" s="151"/>
      <c r="L17" s="222"/>
      <c r="M17" s="199"/>
      <c r="N17" s="151"/>
      <c r="O17" s="222"/>
      <c r="P17" s="199"/>
      <c r="Q17" s="151"/>
      <c r="R17" s="222"/>
      <c r="S17" s="199"/>
      <c r="AA17" s="697" t="s">
        <v>1399</v>
      </c>
      <c r="AB17" s="698">
        <f t="shared" si="1"/>
        <v>0</v>
      </c>
      <c r="AC17" s="696"/>
      <c r="AD17" s="698">
        <f t="shared" si="2"/>
        <v>0</v>
      </c>
      <c r="AE17" s="733" t="s">
        <v>1400</v>
      </c>
      <c r="AF17" s="698">
        <f t="shared" si="3"/>
        <v>0</v>
      </c>
      <c r="AG17" s="696"/>
      <c r="AH17" s="698">
        <f t="shared" si="4"/>
        <v>0</v>
      </c>
      <c r="AI17" s="696"/>
      <c r="AJ17" s="698">
        <f t="shared" si="0"/>
        <v>0</v>
      </c>
      <c r="AK17" s="696"/>
      <c r="AL17" s="698">
        <f t="shared" si="5"/>
        <v>0</v>
      </c>
    </row>
    <row r="18" spans="2:38" ht="13.5" customHeight="1">
      <c r="B18" s="151" t="s">
        <v>560</v>
      </c>
      <c r="C18" s="222">
        <v>500</v>
      </c>
      <c r="D18" s="664"/>
      <c r="E18" s="151"/>
      <c r="F18" s="223"/>
      <c r="G18" s="199"/>
      <c r="H18" s="151"/>
      <c r="I18" s="222"/>
      <c r="J18" s="664"/>
      <c r="K18" s="151"/>
      <c r="L18" s="222"/>
      <c r="M18" s="199"/>
      <c r="N18" s="151"/>
      <c r="O18" s="222"/>
      <c r="P18" s="199"/>
      <c r="Q18" s="151"/>
      <c r="R18" s="222"/>
      <c r="S18" s="199"/>
      <c r="AA18" s="697" t="s">
        <v>1401</v>
      </c>
      <c r="AB18" s="698">
        <f t="shared" si="1"/>
        <v>0</v>
      </c>
      <c r="AC18" s="696"/>
      <c r="AD18" s="698">
        <f t="shared" si="2"/>
        <v>0</v>
      </c>
      <c r="AE18" s="696"/>
      <c r="AF18" s="698">
        <f t="shared" si="3"/>
        <v>0</v>
      </c>
      <c r="AG18" s="696"/>
      <c r="AH18" s="698">
        <f t="shared" si="4"/>
        <v>0</v>
      </c>
      <c r="AI18" s="696"/>
      <c r="AJ18" s="698">
        <f t="shared" si="0"/>
        <v>0</v>
      </c>
      <c r="AK18" s="696"/>
      <c r="AL18" s="698">
        <f t="shared" si="5"/>
        <v>0</v>
      </c>
    </row>
    <row r="19" spans="2:38" ht="13.5" customHeight="1">
      <c r="B19" s="151" t="s">
        <v>561</v>
      </c>
      <c r="C19" s="222">
        <v>630</v>
      </c>
      <c r="D19" s="664"/>
      <c r="E19" s="151"/>
      <c r="F19" s="222"/>
      <c r="G19" s="199"/>
      <c r="H19" s="151"/>
      <c r="I19" s="222"/>
      <c r="J19" s="664"/>
      <c r="K19" s="151"/>
      <c r="L19" s="222"/>
      <c r="M19" s="199"/>
      <c r="N19" s="151"/>
      <c r="O19" s="222"/>
      <c r="P19" s="199"/>
      <c r="Q19" s="151"/>
      <c r="R19" s="222"/>
      <c r="S19" s="199"/>
      <c r="AA19" s="697" t="s">
        <v>1402</v>
      </c>
      <c r="AB19" s="698">
        <f t="shared" si="1"/>
        <v>0</v>
      </c>
      <c r="AC19" s="696"/>
      <c r="AD19" s="698">
        <f t="shared" si="2"/>
        <v>0</v>
      </c>
      <c r="AE19" s="696"/>
      <c r="AF19" s="698">
        <f t="shared" si="3"/>
        <v>0</v>
      </c>
      <c r="AG19" s="696"/>
      <c r="AH19" s="698">
        <f t="shared" si="4"/>
        <v>0</v>
      </c>
      <c r="AI19" s="696"/>
      <c r="AJ19" s="698">
        <f t="shared" si="0"/>
        <v>0</v>
      </c>
      <c r="AK19" s="696"/>
      <c r="AL19" s="698">
        <f t="shared" si="5"/>
        <v>0</v>
      </c>
    </row>
    <row r="20" spans="2:38" ht="13.5" customHeight="1">
      <c r="B20" s="154" t="s">
        <v>562</v>
      </c>
      <c r="C20" s="223">
        <v>530</v>
      </c>
      <c r="D20" s="665"/>
      <c r="E20" s="154"/>
      <c r="F20" s="223"/>
      <c r="G20" s="201"/>
      <c r="H20" s="154"/>
      <c r="I20" s="223"/>
      <c r="J20" s="665"/>
      <c r="K20" s="154"/>
      <c r="L20" s="223"/>
      <c r="M20" s="201"/>
      <c r="N20" s="154"/>
      <c r="O20" s="223"/>
      <c r="P20" s="201"/>
      <c r="Q20" s="154"/>
      <c r="R20" s="223"/>
      <c r="S20" s="201"/>
      <c r="AA20" s="697" t="s">
        <v>1403</v>
      </c>
      <c r="AB20" s="698">
        <f t="shared" si="1"/>
        <v>0</v>
      </c>
      <c r="AC20" s="696"/>
      <c r="AD20" s="698">
        <f t="shared" si="2"/>
        <v>0</v>
      </c>
      <c r="AE20" s="696"/>
      <c r="AF20" s="698">
        <f t="shared" si="3"/>
        <v>0</v>
      </c>
      <c r="AG20" s="696"/>
      <c r="AH20" s="698">
        <f t="shared" si="4"/>
        <v>0</v>
      </c>
      <c r="AI20" s="696"/>
      <c r="AJ20" s="698">
        <f t="shared" si="0"/>
        <v>0</v>
      </c>
      <c r="AK20" s="696"/>
      <c r="AL20" s="698">
        <f t="shared" si="5"/>
        <v>0</v>
      </c>
    </row>
    <row r="21" spans="2:38" ht="13.5" customHeight="1">
      <c r="B21" s="154" t="s">
        <v>563</v>
      </c>
      <c r="C21" s="747" t="s">
        <v>1715</v>
      </c>
      <c r="D21" s="665"/>
      <c r="E21" s="154"/>
      <c r="F21" s="223"/>
      <c r="G21" s="201"/>
      <c r="H21" s="154"/>
      <c r="I21" s="223"/>
      <c r="J21" s="665"/>
      <c r="K21" s="154"/>
      <c r="L21" s="223"/>
      <c r="M21" s="201"/>
      <c r="N21" s="154"/>
      <c r="O21" s="223"/>
      <c r="P21" s="201"/>
      <c r="Q21" s="154"/>
      <c r="R21" s="223"/>
      <c r="S21" s="201"/>
      <c r="AA21" s="697" t="s">
        <v>1404</v>
      </c>
      <c r="AB21" s="698">
        <f t="shared" si="1"/>
        <v>0</v>
      </c>
      <c r="AC21" s="696"/>
      <c r="AD21" s="698">
        <f t="shared" si="2"/>
        <v>0</v>
      </c>
      <c r="AE21" s="696"/>
      <c r="AF21" s="698">
        <f t="shared" si="3"/>
        <v>0</v>
      </c>
      <c r="AG21" s="696"/>
      <c r="AH21" s="698">
        <f t="shared" si="4"/>
        <v>0</v>
      </c>
      <c r="AI21" s="696"/>
      <c r="AJ21" s="698">
        <f t="shared" si="0"/>
        <v>0</v>
      </c>
      <c r="AK21" s="696"/>
      <c r="AL21" s="698">
        <f t="shared" si="5"/>
        <v>0</v>
      </c>
    </row>
    <row r="22" spans="2:38" ht="13.5" customHeight="1">
      <c r="B22" s="154" t="s">
        <v>990</v>
      </c>
      <c r="C22" s="223">
        <v>1630</v>
      </c>
      <c r="D22" s="665"/>
      <c r="E22" s="154"/>
      <c r="F22" s="223"/>
      <c r="G22" s="201"/>
      <c r="H22" s="154" t="s">
        <v>564</v>
      </c>
      <c r="I22" s="223">
        <v>740</v>
      </c>
      <c r="J22" s="665"/>
      <c r="K22" s="154"/>
      <c r="L22" s="223"/>
      <c r="M22" s="201"/>
      <c r="N22" s="154"/>
      <c r="O22" s="223"/>
      <c r="P22" s="201"/>
      <c r="Q22" s="154"/>
      <c r="R22" s="223"/>
      <c r="S22" s="201"/>
      <c r="AA22" s="697" t="s">
        <v>1405</v>
      </c>
      <c r="AB22" s="698">
        <f t="shared" si="1"/>
        <v>0</v>
      </c>
      <c r="AC22" s="696"/>
      <c r="AD22" s="698">
        <f t="shared" si="2"/>
        <v>0</v>
      </c>
      <c r="AE22" s="697" t="s">
        <v>1406</v>
      </c>
      <c r="AF22" s="698">
        <f t="shared" si="3"/>
        <v>0</v>
      </c>
      <c r="AG22" s="696"/>
      <c r="AH22" s="698">
        <f t="shared" si="4"/>
        <v>0</v>
      </c>
      <c r="AI22" s="696"/>
      <c r="AJ22" s="698">
        <f t="shared" si="0"/>
        <v>0</v>
      </c>
      <c r="AK22" s="696"/>
      <c r="AL22" s="698">
        <f t="shared" si="5"/>
        <v>0</v>
      </c>
    </row>
    <row r="23" spans="2:38" ht="13.5" customHeight="1">
      <c r="B23" s="501" t="s">
        <v>436</v>
      </c>
      <c r="C23" s="499">
        <f>SUM(C8:C22)</f>
        <v>29590</v>
      </c>
      <c r="D23" s="502">
        <f>SUM(D8:D22)</f>
        <v>0</v>
      </c>
      <c r="E23" s="500" t="s">
        <v>437</v>
      </c>
      <c r="F23" s="499">
        <f>SUM(F8:F22)</f>
        <v>0</v>
      </c>
      <c r="G23" s="502">
        <f>SUM(G8:G22)</f>
        <v>0</v>
      </c>
      <c r="H23" s="500" t="s">
        <v>438</v>
      </c>
      <c r="I23" s="499">
        <f>SUM(I8:I22)</f>
        <v>4360</v>
      </c>
      <c r="J23" s="502">
        <f>SUM(J8:J22)</f>
        <v>0</v>
      </c>
      <c r="K23" s="501" t="s">
        <v>420</v>
      </c>
      <c r="L23" s="499">
        <f>SUM(L8:L22)</f>
        <v>0</v>
      </c>
      <c r="M23" s="502">
        <f>SUM(M8:M22)</f>
        <v>0</v>
      </c>
      <c r="N23" s="501" t="s">
        <v>552</v>
      </c>
      <c r="O23" s="499">
        <f>SUM(O8:O22)</f>
        <v>0</v>
      </c>
      <c r="P23" s="502">
        <f>SUM(P8:P22)</f>
        <v>0</v>
      </c>
      <c r="Q23" s="501" t="s">
        <v>421</v>
      </c>
      <c r="R23" s="499">
        <f>SUM(R8:R22)</f>
        <v>0</v>
      </c>
      <c r="S23" s="502">
        <f>SUM(S8:S22)</f>
        <v>0</v>
      </c>
      <c r="AA23" s="696"/>
      <c r="AB23" s="698">
        <f t="shared" si="1"/>
        <v>0</v>
      </c>
      <c r="AC23" s="696"/>
      <c r="AD23" s="698">
        <f t="shared" si="2"/>
        <v>0</v>
      </c>
      <c r="AE23" s="696"/>
      <c r="AF23" s="698">
        <f t="shared" si="3"/>
        <v>0</v>
      </c>
      <c r="AG23" s="696"/>
      <c r="AH23" s="698">
        <f t="shared" si="4"/>
        <v>0</v>
      </c>
      <c r="AI23" s="696"/>
      <c r="AJ23" s="698">
        <f t="shared" si="0"/>
        <v>0</v>
      </c>
      <c r="AK23" s="696"/>
      <c r="AL23" s="698">
        <f t="shared" si="5"/>
        <v>0</v>
      </c>
    </row>
    <row r="24" spans="2:38" ht="13.5" customHeight="1">
      <c r="B24" s="174"/>
      <c r="C24" s="205"/>
      <c r="D24" s="205"/>
      <c r="E24" s="204"/>
      <c r="F24" s="205"/>
      <c r="G24" s="205"/>
      <c r="H24" s="204"/>
      <c r="I24" s="205"/>
      <c r="J24" s="205"/>
      <c r="K24" s="174"/>
      <c r="L24" s="205"/>
      <c r="M24" s="205"/>
      <c r="N24" s="174"/>
      <c r="O24" s="205"/>
      <c r="P24" s="205"/>
      <c r="Q24" s="147" t="s">
        <v>422</v>
      </c>
      <c r="R24" s="206">
        <f>SUM(C23,F23,I23,L23,O23,R23)</f>
        <v>33950</v>
      </c>
      <c r="S24" s="207">
        <f>SUM(D23,G23,J23,M23,P23,S23)</f>
        <v>0</v>
      </c>
      <c r="AA24" s="696"/>
      <c r="AB24" s="698">
        <f t="shared" si="1"/>
        <v>0</v>
      </c>
      <c r="AC24" s="696"/>
      <c r="AD24" s="698">
        <f t="shared" si="2"/>
        <v>0</v>
      </c>
      <c r="AE24" s="696"/>
      <c r="AF24" s="698">
        <f t="shared" si="3"/>
        <v>0</v>
      </c>
      <c r="AG24" s="696"/>
      <c r="AH24" s="698">
        <f t="shared" si="4"/>
        <v>0</v>
      </c>
      <c r="AI24" s="696"/>
      <c r="AJ24" s="698">
        <f t="shared" si="0"/>
        <v>0</v>
      </c>
      <c r="AK24" s="696"/>
      <c r="AL24" s="698">
        <f t="shared" si="5"/>
        <v>0</v>
      </c>
    </row>
    <row r="25" spans="2:38" ht="13.5" customHeight="1">
      <c r="B25" s="921"/>
      <c r="C25" s="921"/>
      <c r="D25" s="921"/>
      <c r="E25" s="921"/>
      <c r="F25" s="921"/>
      <c r="G25" s="921"/>
      <c r="H25" s="921"/>
      <c r="I25" s="921"/>
      <c r="J25" s="921"/>
      <c r="K25" s="921"/>
      <c r="L25" s="921"/>
      <c r="M25" s="921"/>
      <c r="N25" s="921"/>
      <c r="O25" s="921"/>
      <c r="P25" s="921"/>
      <c r="Q25" s="921"/>
      <c r="R25" s="921"/>
      <c r="S25" s="921"/>
      <c r="AA25" s="696"/>
      <c r="AB25" s="698">
        <f t="shared" si="1"/>
        <v>0</v>
      </c>
      <c r="AC25" s="696"/>
      <c r="AD25" s="698">
        <f t="shared" si="2"/>
        <v>0</v>
      </c>
      <c r="AE25" s="696"/>
      <c r="AF25" s="698">
        <f t="shared" si="3"/>
        <v>0</v>
      </c>
      <c r="AG25" s="696"/>
      <c r="AH25" s="698">
        <f t="shared" si="4"/>
        <v>0</v>
      </c>
      <c r="AI25" s="696"/>
      <c r="AJ25" s="698">
        <f t="shared" si="0"/>
        <v>0</v>
      </c>
      <c r="AK25" s="696"/>
      <c r="AL25" s="698">
        <f t="shared" si="5"/>
        <v>0</v>
      </c>
    </row>
    <row r="26" spans="2:38" ht="13.5" customHeight="1">
      <c r="B26" s="144" t="s">
        <v>740</v>
      </c>
      <c r="C26" s="494"/>
      <c r="D26" s="494"/>
      <c r="E26" s="506"/>
      <c r="F26" s="494"/>
      <c r="G26" s="494"/>
      <c r="H26" s="506"/>
      <c r="I26" s="494"/>
      <c r="J26" s="494"/>
      <c r="K26" s="506"/>
      <c r="L26" s="494"/>
      <c r="M26" s="494"/>
      <c r="N26" s="506"/>
      <c r="O26" s="494"/>
      <c r="P26" s="169"/>
      <c r="Q26" s="506"/>
      <c r="R26" s="494"/>
      <c r="S26" s="170" t="s">
        <v>295</v>
      </c>
      <c r="AA26" s="696"/>
      <c r="AB26" s="698">
        <f t="shared" si="1"/>
        <v>0</v>
      </c>
      <c r="AC26" s="696"/>
      <c r="AD26" s="698">
        <f t="shared" si="2"/>
        <v>0</v>
      </c>
      <c r="AE26" s="696"/>
      <c r="AF26" s="698">
        <f t="shared" si="3"/>
        <v>0</v>
      </c>
      <c r="AG26" s="696"/>
      <c r="AH26" s="698">
        <f t="shared" si="4"/>
        <v>0</v>
      </c>
      <c r="AI26" s="696"/>
      <c r="AJ26" s="698">
        <f t="shared" si="0"/>
        <v>0</v>
      </c>
      <c r="AK26" s="696"/>
      <c r="AL26" s="698" t="str">
        <f t="shared" si="5"/>
        <v>&lt;広島折込ステーション&gt;</v>
      </c>
    </row>
    <row r="27" spans="2:38" ht="13.5" customHeight="1">
      <c r="B27" s="189" t="s">
        <v>741</v>
      </c>
      <c r="C27" s="190"/>
      <c r="D27" s="191"/>
      <c r="E27" s="192" t="s">
        <v>742</v>
      </c>
      <c r="F27" s="190"/>
      <c r="G27" s="191"/>
      <c r="H27" s="192" t="s">
        <v>743</v>
      </c>
      <c r="I27" s="190"/>
      <c r="J27" s="191"/>
      <c r="K27" s="192" t="s">
        <v>744</v>
      </c>
      <c r="L27" s="190"/>
      <c r="M27" s="191"/>
      <c r="N27" s="192" t="s">
        <v>745</v>
      </c>
      <c r="O27" s="190"/>
      <c r="P27" s="191"/>
      <c r="Q27" s="192" t="s">
        <v>746</v>
      </c>
      <c r="R27" s="190"/>
      <c r="S27" s="191"/>
      <c r="AA27" s="696"/>
      <c r="AB27" s="698">
        <f t="shared" si="1"/>
        <v>0</v>
      </c>
      <c r="AC27" s="696"/>
      <c r="AD27" s="698">
        <f t="shared" si="2"/>
        <v>0</v>
      </c>
      <c r="AE27" s="696"/>
      <c r="AF27" s="698">
        <f t="shared" si="3"/>
        <v>0</v>
      </c>
      <c r="AG27" s="696"/>
      <c r="AH27" s="698">
        <f t="shared" si="4"/>
        <v>0</v>
      </c>
      <c r="AI27" s="696"/>
      <c r="AJ27" s="698">
        <f t="shared" si="0"/>
        <v>0</v>
      </c>
      <c r="AK27" s="696"/>
      <c r="AL27" s="698">
        <f t="shared" si="5"/>
        <v>0</v>
      </c>
    </row>
    <row r="28" spans="2:38" ht="13.5" customHeight="1">
      <c r="B28" s="193" t="s">
        <v>302</v>
      </c>
      <c r="C28" s="194" t="s">
        <v>303</v>
      </c>
      <c r="D28" s="195" t="s">
        <v>304</v>
      </c>
      <c r="E28" s="193" t="s">
        <v>305</v>
      </c>
      <c r="F28" s="194" t="s">
        <v>303</v>
      </c>
      <c r="G28" s="195" t="s">
        <v>304</v>
      </c>
      <c r="H28" s="193" t="s">
        <v>305</v>
      </c>
      <c r="I28" s="194" t="s">
        <v>303</v>
      </c>
      <c r="J28" s="195" t="s">
        <v>304</v>
      </c>
      <c r="K28" s="193" t="s">
        <v>306</v>
      </c>
      <c r="L28" s="194" t="s">
        <v>303</v>
      </c>
      <c r="M28" s="195" t="s">
        <v>304</v>
      </c>
      <c r="N28" s="193" t="s">
        <v>306</v>
      </c>
      <c r="O28" s="194" t="s">
        <v>303</v>
      </c>
      <c r="P28" s="195" t="s">
        <v>304</v>
      </c>
      <c r="Q28" s="193" t="s">
        <v>306</v>
      </c>
      <c r="R28" s="194" t="s">
        <v>303</v>
      </c>
      <c r="S28" s="195" t="s">
        <v>304</v>
      </c>
      <c r="AA28" s="696"/>
      <c r="AB28" s="698" t="str">
        <f t="shared" si="1"/>
        <v>折込数</v>
      </c>
      <c r="AC28" s="696"/>
      <c r="AD28" s="698" t="str">
        <f t="shared" si="2"/>
        <v>折込数</v>
      </c>
      <c r="AE28" s="696"/>
      <c r="AF28" s="698" t="str">
        <f t="shared" si="3"/>
        <v>折込数</v>
      </c>
      <c r="AG28" s="696"/>
      <c r="AH28" s="698" t="str">
        <f t="shared" si="4"/>
        <v>折込数</v>
      </c>
      <c r="AI28" s="696"/>
      <c r="AJ28" s="698" t="str">
        <f t="shared" si="0"/>
        <v>折込数</v>
      </c>
      <c r="AK28" s="696"/>
      <c r="AL28" s="698" t="str">
        <f t="shared" si="5"/>
        <v>折込数</v>
      </c>
    </row>
    <row r="29" spans="2:38" ht="13.5" customHeight="1">
      <c r="B29" s="262" t="s">
        <v>993</v>
      </c>
      <c r="C29" s="171">
        <v>3130</v>
      </c>
      <c r="D29" s="150"/>
      <c r="E29" s="262"/>
      <c r="F29" s="196"/>
      <c r="G29" s="197"/>
      <c r="H29" s="148" t="s">
        <v>996</v>
      </c>
      <c r="I29" s="196">
        <v>890</v>
      </c>
      <c r="J29" s="197"/>
      <c r="K29" s="148"/>
      <c r="L29" s="196"/>
      <c r="M29" s="197"/>
      <c r="N29" s="148"/>
      <c r="O29" s="196"/>
      <c r="P29" s="197"/>
      <c r="Q29" s="148"/>
      <c r="R29" s="196"/>
      <c r="S29" s="197"/>
      <c r="U29" s="242"/>
      <c r="V29" s="242"/>
      <c r="W29" s="242"/>
      <c r="AA29" s="733" t="s">
        <v>1407</v>
      </c>
      <c r="AB29" s="698">
        <f t="shared" si="1"/>
        <v>0</v>
      </c>
      <c r="AC29" s="696"/>
      <c r="AD29" s="698">
        <f t="shared" si="2"/>
        <v>0</v>
      </c>
      <c r="AE29" s="733" t="s">
        <v>1408</v>
      </c>
      <c r="AF29" s="698">
        <f t="shared" si="3"/>
        <v>0</v>
      </c>
      <c r="AG29" s="696"/>
      <c r="AH29" s="698">
        <f t="shared" si="4"/>
        <v>0</v>
      </c>
      <c r="AI29" s="696"/>
      <c r="AJ29" s="698">
        <f t="shared" si="0"/>
        <v>0</v>
      </c>
      <c r="AK29" s="696"/>
      <c r="AL29" s="698">
        <f t="shared" si="5"/>
        <v>0</v>
      </c>
    </row>
    <row r="30" spans="2:38" ht="13.5" customHeight="1">
      <c r="B30" s="264" t="s">
        <v>994</v>
      </c>
      <c r="C30" s="172">
        <v>450</v>
      </c>
      <c r="D30" s="153"/>
      <c r="E30" s="264"/>
      <c r="F30" s="198"/>
      <c r="G30" s="199"/>
      <c r="H30" s="151" t="s">
        <v>997</v>
      </c>
      <c r="I30" s="198">
        <v>70</v>
      </c>
      <c r="J30" s="199"/>
      <c r="K30" s="151"/>
      <c r="L30" s="198"/>
      <c r="M30" s="199"/>
      <c r="N30" s="151"/>
      <c r="O30" s="198"/>
      <c r="P30" s="199"/>
      <c r="Q30" s="151"/>
      <c r="R30" s="198"/>
      <c r="S30" s="199"/>
      <c r="U30" s="242"/>
      <c r="V30" s="242"/>
      <c r="W30" s="242"/>
      <c r="AA30" s="733" t="s">
        <v>1409</v>
      </c>
      <c r="AB30" s="698">
        <f t="shared" si="1"/>
        <v>0</v>
      </c>
      <c r="AC30" s="696"/>
      <c r="AD30" s="698">
        <f t="shared" si="2"/>
        <v>0</v>
      </c>
      <c r="AE30" s="733" t="s">
        <v>1410</v>
      </c>
      <c r="AF30" s="698">
        <f t="shared" si="3"/>
        <v>0</v>
      </c>
      <c r="AG30" s="696"/>
      <c r="AH30" s="698">
        <f t="shared" si="4"/>
        <v>0</v>
      </c>
      <c r="AI30" s="696"/>
      <c r="AJ30" s="698">
        <f t="shared" si="0"/>
        <v>0</v>
      </c>
      <c r="AK30" s="696"/>
      <c r="AL30" s="698">
        <f t="shared" si="5"/>
        <v>0</v>
      </c>
    </row>
    <row r="31" spans="2:38" ht="13.5" customHeight="1">
      <c r="B31" s="266" t="s">
        <v>608</v>
      </c>
      <c r="C31" s="173">
        <v>620</v>
      </c>
      <c r="D31" s="157"/>
      <c r="E31" s="266" t="s">
        <v>995</v>
      </c>
      <c r="F31" s="200">
        <v>140</v>
      </c>
      <c r="G31" s="665"/>
      <c r="H31" s="154" t="s">
        <v>608</v>
      </c>
      <c r="I31" s="200">
        <v>240</v>
      </c>
      <c r="J31" s="201"/>
      <c r="K31" s="154"/>
      <c r="L31" s="200"/>
      <c r="M31" s="201"/>
      <c r="N31" s="154"/>
      <c r="O31" s="200"/>
      <c r="P31" s="201"/>
      <c r="Q31" s="154"/>
      <c r="R31" s="200"/>
      <c r="S31" s="201"/>
      <c r="AA31" s="733" t="s">
        <v>1411</v>
      </c>
      <c r="AB31" s="698">
        <f t="shared" si="1"/>
        <v>0</v>
      </c>
      <c r="AC31" s="697" t="s">
        <v>1412</v>
      </c>
      <c r="AD31" s="698">
        <f t="shared" si="2"/>
        <v>0</v>
      </c>
      <c r="AE31" s="733" t="s">
        <v>1413</v>
      </c>
      <c r="AF31" s="698">
        <f t="shared" si="3"/>
        <v>0</v>
      </c>
      <c r="AG31" s="696"/>
      <c r="AH31" s="698">
        <f t="shared" si="4"/>
        <v>0</v>
      </c>
      <c r="AI31" s="696"/>
      <c r="AJ31" s="698">
        <f t="shared" si="0"/>
        <v>0</v>
      </c>
      <c r="AK31" s="696"/>
      <c r="AL31" s="698">
        <f t="shared" si="5"/>
        <v>0</v>
      </c>
    </row>
    <row r="32" spans="2:38" ht="13.5" customHeight="1">
      <c r="B32" s="266" t="s">
        <v>998</v>
      </c>
      <c r="C32" s="173">
        <v>290</v>
      </c>
      <c r="D32" s="157"/>
      <c r="E32" s="266"/>
      <c r="F32" s="200"/>
      <c r="G32" s="201"/>
      <c r="H32" s="154"/>
      <c r="I32" s="200"/>
      <c r="J32" s="201"/>
      <c r="K32" s="154"/>
      <c r="L32" s="200"/>
      <c r="M32" s="201"/>
      <c r="N32" s="154"/>
      <c r="O32" s="200"/>
      <c r="P32" s="201"/>
      <c r="Q32" s="154"/>
      <c r="R32" s="200"/>
      <c r="S32" s="201"/>
      <c r="AA32" s="733" t="s">
        <v>1414</v>
      </c>
      <c r="AB32" s="698">
        <f t="shared" si="1"/>
        <v>0</v>
      </c>
      <c r="AC32" s="696"/>
      <c r="AD32" s="698">
        <f t="shared" si="2"/>
        <v>0</v>
      </c>
      <c r="AE32" s="734"/>
      <c r="AF32" s="698">
        <f t="shared" si="3"/>
        <v>0</v>
      </c>
      <c r="AG32" s="696"/>
      <c r="AH32" s="698">
        <f t="shared" si="4"/>
        <v>0</v>
      </c>
      <c r="AI32" s="696"/>
      <c r="AJ32" s="698">
        <f t="shared" si="0"/>
        <v>0</v>
      </c>
      <c r="AK32" s="696"/>
      <c r="AL32" s="698">
        <f t="shared" si="5"/>
        <v>0</v>
      </c>
    </row>
    <row r="33" spans="2:38" ht="13.5" customHeight="1">
      <c r="B33" s="266" t="s">
        <v>999</v>
      </c>
      <c r="C33" s="173">
        <v>930</v>
      </c>
      <c r="D33" s="157"/>
      <c r="E33" s="266"/>
      <c r="F33" s="200"/>
      <c r="G33" s="201"/>
      <c r="H33" s="154" t="s">
        <v>609</v>
      </c>
      <c r="I33" s="200">
        <v>390</v>
      </c>
      <c r="J33" s="201"/>
      <c r="K33" s="154"/>
      <c r="L33" s="200"/>
      <c r="M33" s="201"/>
      <c r="N33" s="154"/>
      <c r="O33" s="200"/>
      <c r="P33" s="201"/>
      <c r="Q33" s="154"/>
      <c r="R33" s="200"/>
      <c r="S33" s="201"/>
      <c r="AA33" s="733" t="s">
        <v>1415</v>
      </c>
      <c r="AB33" s="698">
        <f t="shared" si="1"/>
        <v>0</v>
      </c>
      <c r="AC33" s="696"/>
      <c r="AD33" s="698">
        <f t="shared" si="2"/>
        <v>0</v>
      </c>
      <c r="AE33" s="733" t="s">
        <v>1416</v>
      </c>
      <c r="AF33" s="698">
        <f t="shared" si="3"/>
        <v>0</v>
      </c>
      <c r="AG33" s="696"/>
      <c r="AH33" s="698">
        <f t="shared" si="4"/>
        <v>0</v>
      </c>
      <c r="AI33" s="696"/>
      <c r="AJ33" s="698">
        <f t="shared" si="0"/>
        <v>0</v>
      </c>
      <c r="AK33" s="696"/>
      <c r="AL33" s="698">
        <f t="shared" si="5"/>
        <v>0</v>
      </c>
    </row>
    <row r="34" spans="2:38" ht="13.5" customHeight="1">
      <c r="B34" s="266" t="s">
        <v>1000</v>
      </c>
      <c r="C34" s="173">
        <v>600</v>
      </c>
      <c r="D34" s="157"/>
      <c r="E34" s="266" t="s">
        <v>610</v>
      </c>
      <c r="F34" s="200"/>
      <c r="G34" s="201"/>
      <c r="H34" s="154"/>
      <c r="I34" s="200"/>
      <c r="J34" s="201"/>
      <c r="K34" s="154"/>
      <c r="L34" s="200"/>
      <c r="M34" s="201"/>
      <c r="N34" s="154"/>
      <c r="O34" s="200"/>
      <c r="P34" s="201"/>
      <c r="Q34" s="154"/>
      <c r="R34" s="200"/>
      <c r="S34" s="201"/>
      <c r="AA34" s="733" t="s">
        <v>1417</v>
      </c>
      <c r="AB34" s="698">
        <f t="shared" si="1"/>
        <v>0</v>
      </c>
      <c r="AC34" s="696"/>
      <c r="AD34" s="698">
        <f t="shared" si="2"/>
        <v>0</v>
      </c>
      <c r="AE34" s="696"/>
      <c r="AF34" s="698">
        <f t="shared" si="3"/>
        <v>0</v>
      </c>
      <c r="AG34" s="696"/>
      <c r="AH34" s="698">
        <f t="shared" si="4"/>
        <v>0</v>
      </c>
      <c r="AI34" s="696"/>
      <c r="AJ34" s="698">
        <f t="shared" si="0"/>
        <v>0</v>
      </c>
      <c r="AK34" s="696"/>
      <c r="AL34" s="698">
        <f t="shared" si="5"/>
        <v>0</v>
      </c>
    </row>
    <row r="35" spans="2:38" ht="13.5" customHeight="1">
      <c r="B35" s="629" t="s">
        <v>436</v>
      </c>
      <c r="C35" s="633">
        <f>SUM(C29:C34)</f>
        <v>6020</v>
      </c>
      <c r="D35" s="632">
        <f>SUM(D29:D34)</f>
        <v>0</v>
      </c>
      <c r="E35" s="629" t="s">
        <v>957</v>
      </c>
      <c r="F35" s="634">
        <f>SUM(F29:F34)</f>
        <v>140</v>
      </c>
      <c r="G35" s="632">
        <f>SUM(G29:G34)</f>
        <v>0</v>
      </c>
      <c r="H35" s="629" t="s">
        <v>958</v>
      </c>
      <c r="I35" s="634">
        <f>SUM(I29:I34)</f>
        <v>1590</v>
      </c>
      <c r="J35" s="637">
        <f>SUM(J29:J34)</f>
        <v>0</v>
      </c>
      <c r="K35" s="629" t="s">
        <v>959</v>
      </c>
      <c r="L35" s="635"/>
      <c r="M35" s="630"/>
      <c r="N35" s="629" t="s">
        <v>960</v>
      </c>
      <c r="O35" s="635"/>
      <c r="P35" s="630"/>
      <c r="Q35" s="501" t="s">
        <v>549</v>
      </c>
      <c r="R35" s="636"/>
      <c r="S35" s="630"/>
      <c r="AA35" s="696"/>
      <c r="AB35" s="698">
        <f t="shared" si="1"/>
        <v>0</v>
      </c>
      <c r="AC35" s="696"/>
      <c r="AD35" s="698">
        <f t="shared" si="2"/>
        <v>0</v>
      </c>
      <c r="AE35" s="696"/>
      <c r="AF35" s="698">
        <f t="shared" si="3"/>
        <v>0</v>
      </c>
      <c r="AG35" s="696"/>
      <c r="AH35" s="698">
        <f t="shared" si="4"/>
        <v>0</v>
      </c>
      <c r="AI35" s="696"/>
      <c r="AJ35" s="698">
        <f t="shared" si="0"/>
        <v>0</v>
      </c>
      <c r="AK35" s="696"/>
      <c r="AL35" s="698">
        <f t="shared" si="5"/>
        <v>0</v>
      </c>
    </row>
    <row r="36" spans="2:38" ht="13.5" customHeight="1">
      <c r="B36" s="174"/>
      <c r="C36" s="205"/>
      <c r="D36" s="205"/>
      <c r="E36" s="204"/>
      <c r="F36" s="205"/>
      <c r="G36" s="205"/>
      <c r="H36" s="204"/>
      <c r="I36" s="205"/>
      <c r="J36" s="205"/>
      <c r="K36" s="174"/>
      <c r="L36" s="205"/>
      <c r="M36" s="205"/>
      <c r="N36" s="174"/>
      <c r="O36" s="205"/>
      <c r="P36" s="205"/>
      <c r="Q36" s="147" t="s">
        <v>422</v>
      </c>
      <c r="R36" s="206">
        <f>SUM(C35,F35,I35,L35,O35,R35)</f>
        <v>7750</v>
      </c>
      <c r="S36" s="207">
        <f>SUM(D35,G35,J35,M35,P35,S35)</f>
        <v>0</v>
      </c>
      <c r="AA36" s="696"/>
      <c r="AB36" s="698">
        <f t="shared" si="1"/>
        <v>0</v>
      </c>
      <c r="AC36" s="696"/>
      <c r="AD36" s="698">
        <f t="shared" si="2"/>
        <v>0</v>
      </c>
      <c r="AE36" s="696"/>
      <c r="AF36" s="698">
        <f t="shared" si="3"/>
        <v>0</v>
      </c>
      <c r="AG36" s="696"/>
      <c r="AH36" s="698">
        <f t="shared" si="4"/>
        <v>0</v>
      </c>
      <c r="AI36" s="696"/>
      <c r="AJ36" s="698">
        <f t="shared" si="0"/>
        <v>0</v>
      </c>
      <c r="AK36" s="696"/>
      <c r="AL36" s="698">
        <f t="shared" si="5"/>
        <v>0</v>
      </c>
    </row>
    <row r="37" spans="2:38" s="218" customFormat="1" ht="13.5" customHeight="1">
      <c r="B37" s="217"/>
      <c r="C37" s="220"/>
      <c r="D37" s="220"/>
      <c r="E37" s="217"/>
      <c r="F37" s="220"/>
      <c r="G37" s="220"/>
      <c r="H37" s="217"/>
      <c r="I37" s="220"/>
      <c r="J37" s="220"/>
      <c r="K37" s="217"/>
      <c r="L37" s="220"/>
      <c r="M37" s="220"/>
      <c r="N37" s="217"/>
      <c r="O37" s="220"/>
      <c r="P37" s="220"/>
      <c r="Q37" s="217"/>
      <c r="R37" s="220"/>
      <c r="S37" s="220"/>
      <c r="AA37" s="696"/>
      <c r="AB37" s="698">
        <f t="shared" si="1"/>
        <v>0</v>
      </c>
      <c r="AC37" s="696"/>
      <c r="AD37" s="698">
        <f t="shared" si="2"/>
        <v>0</v>
      </c>
      <c r="AE37" s="696"/>
      <c r="AF37" s="698">
        <f t="shared" si="3"/>
        <v>0</v>
      </c>
      <c r="AG37" s="696"/>
      <c r="AH37" s="698">
        <f t="shared" si="4"/>
        <v>0</v>
      </c>
      <c r="AI37" s="696"/>
      <c r="AJ37" s="698">
        <f t="shared" si="0"/>
        <v>0</v>
      </c>
      <c r="AK37" s="696"/>
      <c r="AL37" s="698">
        <f t="shared" si="5"/>
        <v>0</v>
      </c>
    </row>
    <row r="38" spans="2:38" ht="13.5" customHeight="1">
      <c r="B38" s="144" t="s">
        <v>747</v>
      </c>
      <c r="C38" s="208"/>
      <c r="D38" s="208"/>
      <c r="E38" s="506"/>
      <c r="F38" s="208"/>
      <c r="G38" s="208"/>
      <c r="H38" s="506"/>
      <c r="I38" s="208"/>
      <c r="J38" s="208"/>
      <c r="K38" s="494"/>
      <c r="L38" s="208"/>
      <c r="M38" s="208"/>
      <c r="N38" s="506"/>
      <c r="O38" s="208"/>
      <c r="P38" s="237"/>
      <c r="Q38" s="506"/>
      <c r="R38" s="208"/>
      <c r="S38" s="170" t="s">
        <v>295</v>
      </c>
      <c r="AA38" s="696"/>
      <c r="AB38" s="698">
        <f t="shared" si="1"/>
        <v>0</v>
      </c>
      <c r="AC38" s="696"/>
      <c r="AD38" s="698">
        <f t="shared" si="2"/>
        <v>0</v>
      </c>
      <c r="AE38" s="696"/>
      <c r="AF38" s="698">
        <f t="shared" si="3"/>
        <v>0</v>
      </c>
      <c r="AG38" s="696"/>
      <c r="AH38" s="698">
        <f t="shared" si="4"/>
        <v>0</v>
      </c>
      <c r="AI38" s="696"/>
      <c r="AJ38" s="698">
        <f t="shared" si="0"/>
        <v>0</v>
      </c>
      <c r="AK38" s="696"/>
      <c r="AL38" s="698" t="str">
        <f t="shared" si="5"/>
        <v>&lt;広島折込ステーション&gt;</v>
      </c>
    </row>
    <row r="39" spans="2:38" ht="13.5" customHeight="1">
      <c r="B39" s="189" t="s">
        <v>741</v>
      </c>
      <c r="C39" s="190"/>
      <c r="D39" s="191"/>
      <c r="E39" s="192" t="s">
        <v>742</v>
      </c>
      <c r="F39" s="190"/>
      <c r="G39" s="191"/>
      <c r="H39" s="192" t="s">
        <v>743</v>
      </c>
      <c r="I39" s="190"/>
      <c r="J39" s="191"/>
      <c r="K39" s="192" t="s">
        <v>744</v>
      </c>
      <c r="L39" s="190"/>
      <c r="M39" s="191"/>
      <c r="N39" s="192" t="s">
        <v>745</v>
      </c>
      <c r="O39" s="190"/>
      <c r="P39" s="191"/>
      <c r="Q39" s="192" t="s">
        <v>746</v>
      </c>
      <c r="R39" s="190"/>
      <c r="S39" s="191"/>
      <c r="AA39" s="696"/>
      <c r="AB39" s="698">
        <f t="shared" si="1"/>
        <v>0</v>
      </c>
      <c r="AC39" s="696"/>
      <c r="AD39" s="698">
        <f t="shared" si="2"/>
        <v>0</v>
      </c>
      <c r="AE39" s="696"/>
      <c r="AF39" s="698">
        <f t="shared" si="3"/>
        <v>0</v>
      </c>
      <c r="AG39" s="696"/>
      <c r="AH39" s="698">
        <f t="shared" si="4"/>
        <v>0</v>
      </c>
      <c r="AI39" s="696"/>
      <c r="AJ39" s="698">
        <f t="shared" si="0"/>
        <v>0</v>
      </c>
      <c r="AK39" s="696"/>
      <c r="AL39" s="698">
        <f t="shared" si="5"/>
        <v>0</v>
      </c>
    </row>
    <row r="40" spans="2:38" ht="13.5" customHeight="1">
      <c r="B40" s="193" t="s">
        <v>302</v>
      </c>
      <c r="C40" s="194" t="s">
        <v>303</v>
      </c>
      <c r="D40" s="195" t="s">
        <v>304</v>
      </c>
      <c r="E40" s="193" t="s">
        <v>305</v>
      </c>
      <c r="F40" s="194" t="s">
        <v>303</v>
      </c>
      <c r="G40" s="195" t="s">
        <v>304</v>
      </c>
      <c r="H40" s="193" t="s">
        <v>305</v>
      </c>
      <c r="I40" s="194" t="s">
        <v>303</v>
      </c>
      <c r="J40" s="195" t="s">
        <v>304</v>
      </c>
      <c r="K40" s="193" t="s">
        <v>306</v>
      </c>
      <c r="L40" s="194" t="s">
        <v>303</v>
      </c>
      <c r="M40" s="195" t="s">
        <v>304</v>
      </c>
      <c r="N40" s="193" t="s">
        <v>306</v>
      </c>
      <c r="O40" s="194" t="s">
        <v>303</v>
      </c>
      <c r="P40" s="195" t="s">
        <v>304</v>
      </c>
      <c r="Q40" s="193" t="s">
        <v>306</v>
      </c>
      <c r="R40" s="194" t="s">
        <v>303</v>
      </c>
      <c r="S40" s="195" t="s">
        <v>304</v>
      </c>
      <c r="AA40" s="696"/>
      <c r="AB40" s="698" t="str">
        <f t="shared" si="1"/>
        <v>折込数</v>
      </c>
      <c r="AC40" s="696"/>
      <c r="AD40" s="698" t="str">
        <f t="shared" si="2"/>
        <v>折込数</v>
      </c>
      <c r="AE40" s="696"/>
      <c r="AF40" s="698" t="str">
        <f t="shared" si="3"/>
        <v>折込数</v>
      </c>
      <c r="AG40" s="696"/>
      <c r="AH40" s="698" t="str">
        <f t="shared" si="4"/>
        <v>折込数</v>
      </c>
      <c r="AI40" s="696"/>
      <c r="AJ40" s="698" t="str">
        <f t="shared" si="0"/>
        <v>折込数</v>
      </c>
      <c r="AK40" s="696"/>
      <c r="AL40" s="698" t="str">
        <f t="shared" si="5"/>
        <v>折込数</v>
      </c>
    </row>
    <row r="41" spans="2:38" ht="13.5" customHeight="1">
      <c r="B41" s="243" t="s">
        <v>611</v>
      </c>
      <c r="C41" s="171">
        <v>1660</v>
      </c>
      <c r="D41" s="209"/>
      <c r="E41" s="493"/>
      <c r="F41" s="196"/>
      <c r="G41" s="209"/>
      <c r="H41" s="493"/>
      <c r="I41" s="196"/>
      <c r="J41" s="209"/>
      <c r="K41" s="176"/>
      <c r="L41" s="196"/>
      <c r="M41" s="209"/>
      <c r="N41" s="175"/>
      <c r="O41" s="196"/>
      <c r="P41" s="209"/>
      <c r="Q41" s="175"/>
      <c r="R41" s="196"/>
      <c r="S41" s="209"/>
      <c r="AA41" s="697" t="s">
        <v>1418</v>
      </c>
      <c r="AB41" s="698">
        <f t="shared" si="1"/>
        <v>0</v>
      </c>
      <c r="AC41" s="696"/>
      <c r="AD41" s="698">
        <f t="shared" si="2"/>
        <v>0</v>
      </c>
      <c r="AE41" s="696"/>
      <c r="AF41" s="698">
        <f t="shared" si="3"/>
        <v>0</v>
      </c>
      <c r="AG41" s="696"/>
      <c r="AH41" s="698">
        <f t="shared" si="4"/>
        <v>0</v>
      </c>
      <c r="AI41" s="696"/>
      <c r="AJ41" s="698">
        <f t="shared" si="0"/>
        <v>0</v>
      </c>
      <c r="AK41" s="696"/>
      <c r="AL41" s="698">
        <f t="shared" si="5"/>
        <v>0</v>
      </c>
    </row>
    <row r="42" spans="2:38" ht="13.5" customHeight="1">
      <c r="B42" s="212"/>
      <c r="C42" s="210"/>
      <c r="D42" s="211"/>
      <c r="E42" s="179"/>
      <c r="F42" s="210"/>
      <c r="G42" s="211"/>
      <c r="H42" s="178"/>
      <c r="I42" s="210"/>
      <c r="J42" s="211"/>
      <c r="K42" s="179"/>
      <c r="L42" s="210"/>
      <c r="M42" s="211"/>
      <c r="N42" s="178"/>
      <c r="O42" s="210"/>
      <c r="P42" s="211"/>
      <c r="Q42" s="178"/>
      <c r="R42" s="210"/>
      <c r="S42" s="211"/>
      <c r="AA42" s="696"/>
      <c r="AB42" s="698">
        <f t="shared" si="1"/>
        <v>0</v>
      </c>
      <c r="AC42" s="696"/>
      <c r="AD42" s="698">
        <f t="shared" si="2"/>
        <v>0</v>
      </c>
      <c r="AE42" s="696"/>
      <c r="AF42" s="698">
        <f t="shared" si="3"/>
        <v>0</v>
      </c>
      <c r="AG42" s="696"/>
      <c r="AH42" s="698">
        <f t="shared" si="4"/>
        <v>0</v>
      </c>
      <c r="AI42" s="696"/>
      <c r="AJ42" s="698">
        <f t="shared" si="0"/>
        <v>0</v>
      </c>
      <c r="AK42" s="696"/>
      <c r="AL42" s="698">
        <f t="shared" si="5"/>
        <v>0</v>
      </c>
    </row>
    <row r="43" spans="2:38" ht="13.5" customHeight="1">
      <c r="B43" s="631" t="s">
        <v>436</v>
      </c>
      <c r="C43" s="499">
        <f>SUM(C41:C42)</f>
        <v>1660</v>
      </c>
      <c r="D43" s="502">
        <f>SUM(D41:D42)</f>
        <v>0</v>
      </c>
      <c r="E43" s="500" t="s">
        <v>437</v>
      </c>
      <c r="F43" s="499">
        <f>SUM(F41:F42)</f>
        <v>0</v>
      </c>
      <c r="G43" s="502">
        <f>SUM(G41:G42)</f>
        <v>0</v>
      </c>
      <c r="H43" s="500" t="s">
        <v>438</v>
      </c>
      <c r="I43" s="499">
        <f>SUM(I41:I42)</f>
        <v>0</v>
      </c>
      <c r="J43" s="502">
        <f>SUM(J41:J42)</f>
        <v>0</v>
      </c>
      <c r="K43" s="501" t="s">
        <v>420</v>
      </c>
      <c r="L43" s="499">
        <f>SUM(L41:L42)</f>
        <v>0</v>
      </c>
      <c r="M43" s="502">
        <f>SUM(M41:M42)</f>
        <v>0</v>
      </c>
      <c r="N43" s="501" t="s">
        <v>552</v>
      </c>
      <c r="O43" s="499">
        <f>SUM(O41:O42)</f>
        <v>0</v>
      </c>
      <c r="P43" s="502">
        <f>SUM(P41:P42)</f>
        <v>0</v>
      </c>
      <c r="Q43" s="501" t="s">
        <v>421</v>
      </c>
      <c r="R43" s="499">
        <f>SUM(R41:R42)</f>
        <v>0</v>
      </c>
      <c r="S43" s="502">
        <f>SUM(S41:S42)</f>
        <v>0</v>
      </c>
      <c r="AA43" s="696"/>
      <c r="AB43" s="698">
        <f t="shared" si="1"/>
        <v>0</v>
      </c>
      <c r="AC43" s="696"/>
      <c r="AD43" s="698">
        <f t="shared" si="2"/>
        <v>0</v>
      </c>
      <c r="AE43" s="696"/>
      <c r="AF43" s="698">
        <f t="shared" si="3"/>
        <v>0</v>
      </c>
      <c r="AG43" s="696"/>
      <c r="AH43" s="698">
        <f t="shared" si="4"/>
        <v>0</v>
      </c>
      <c r="AI43" s="696"/>
      <c r="AJ43" s="698">
        <f t="shared" si="0"/>
        <v>0</v>
      </c>
      <c r="AK43" s="696"/>
      <c r="AL43" s="698">
        <f t="shared" si="5"/>
        <v>0</v>
      </c>
    </row>
    <row r="44" spans="2:38" ht="13.5" customHeight="1">
      <c r="B44" s="503"/>
      <c r="C44" s="205"/>
      <c r="D44" s="205"/>
      <c r="E44" s="204"/>
      <c r="F44" s="205"/>
      <c r="G44" s="205"/>
      <c r="H44" s="204"/>
      <c r="I44" s="205"/>
      <c r="J44" s="205"/>
      <c r="K44" s="174"/>
      <c r="L44" s="205"/>
      <c r="M44" s="205"/>
      <c r="N44" s="174"/>
      <c r="O44" s="205"/>
      <c r="P44" s="205"/>
      <c r="Q44" s="147" t="s">
        <v>422</v>
      </c>
      <c r="R44" s="206">
        <f>SUM(C43,F43,I43,L43,O43,R43)</f>
        <v>1660</v>
      </c>
      <c r="S44" s="207">
        <f>SUM(D43,G43,J43,M43,P43,S43)</f>
        <v>0</v>
      </c>
    </row>
    <row r="45" spans="2:38" ht="13.5" customHeight="1">
      <c r="B45" s="920" t="s">
        <v>738</v>
      </c>
      <c r="C45" s="920"/>
      <c r="D45" s="920"/>
      <c r="E45" s="920"/>
      <c r="F45" s="920"/>
      <c r="G45" s="920"/>
      <c r="H45" s="920"/>
      <c r="I45" s="920"/>
      <c r="J45" s="920"/>
      <c r="K45" s="920"/>
      <c r="L45" s="920"/>
      <c r="M45" s="920"/>
      <c r="N45" s="920"/>
      <c r="O45" s="920"/>
      <c r="P45" s="920"/>
      <c r="Q45" s="920"/>
      <c r="R45" s="920"/>
      <c r="S45" s="920"/>
    </row>
    <row r="46" spans="2:38" ht="13.5" customHeight="1">
      <c r="B46" s="163" t="s">
        <v>612</v>
      </c>
      <c r="C46" s="238"/>
      <c r="D46" s="238"/>
      <c r="E46" s="494"/>
      <c r="F46" s="238"/>
      <c r="G46" s="238"/>
      <c r="H46" s="494"/>
      <c r="I46" s="238"/>
      <c r="J46" s="208"/>
      <c r="K46" s="506"/>
      <c r="L46" s="208"/>
      <c r="M46" s="208"/>
      <c r="N46" s="506"/>
      <c r="O46" s="208"/>
      <c r="P46" s="208"/>
      <c r="Q46" s="506"/>
      <c r="R46" s="208"/>
      <c r="S46" s="208"/>
    </row>
    <row r="47" spans="2:38" ht="13.5" customHeight="1">
      <c r="B47" s="885" t="s">
        <v>1009</v>
      </c>
      <c r="C47" s="885"/>
      <c r="D47" s="885"/>
      <c r="E47" s="885"/>
      <c r="F47" s="885"/>
      <c r="G47" s="885"/>
      <c r="H47" s="885"/>
      <c r="I47" s="885"/>
      <c r="J47" s="885"/>
      <c r="K47" s="885"/>
      <c r="L47" s="885"/>
      <c r="M47" s="885"/>
      <c r="N47" s="885"/>
      <c r="O47" s="885"/>
      <c r="P47" s="885"/>
      <c r="Q47" s="885"/>
      <c r="R47" s="885"/>
      <c r="S47" s="885"/>
    </row>
    <row r="48" spans="2:38" ht="13.5" customHeight="1">
      <c r="B48" s="885" t="s">
        <v>1010</v>
      </c>
      <c r="C48" s="885"/>
      <c r="D48" s="885"/>
      <c r="E48" s="885"/>
      <c r="F48" s="885"/>
      <c r="G48" s="885"/>
      <c r="H48" s="885"/>
      <c r="I48" s="885"/>
      <c r="J48" s="885"/>
      <c r="K48" s="885"/>
      <c r="L48" s="885"/>
      <c r="M48" s="885"/>
      <c r="N48" s="885"/>
      <c r="O48" s="885"/>
      <c r="P48" s="885"/>
      <c r="Q48" s="885"/>
      <c r="R48" s="885"/>
      <c r="S48" s="885"/>
    </row>
    <row r="49" ht="13.5" customHeight="1"/>
    <row r="50" ht="13.5" customHeight="1"/>
    <row r="51" ht="13.5" customHeight="1"/>
    <row r="52" ht="13.5" customHeight="1"/>
  </sheetData>
  <sheetProtection password="9EF0" sheet="1"/>
  <mergeCells count="12">
    <mergeCell ref="AA6:AB6"/>
    <mergeCell ref="AC6:AD6"/>
    <mergeCell ref="AE6:AF6"/>
    <mergeCell ref="AG6:AH6"/>
    <mergeCell ref="AI6:AJ6"/>
    <mergeCell ref="AK6:AL6"/>
    <mergeCell ref="B47:S47"/>
    <mergeCell ref="B48:S48"/>
    <mergeCell ref="B45:S45"/>
    <mergeCell ref="D3:E3"/>
    <mergeCell ref="F3:G3"/>
    <mergeCell ref="B25:S25"/>
  </mergeCells>
  <phoneticPr fontId="2"/>
  <conditionalFormatting sqref="M8:M22 P8:P22 S8:S22 G8:G22 D8:D22 J8:J22 D29:D34 J29:J34 G29:G34 M29:M34 P29:P34 S29:S34">
    <cfRule type="cellIs" dxfId="31" priority="5" operator="greaterThan">
      <formula>C8</formula>
    </cfRule>
  </conditionalFormatting>
  <conditionalFormatting sqref="D41:D42 G41:G42 J41:J42 M41:M42 P41:P42 S41:S42">
    <cfRule type="cellIs" dxfId="30" priority="1" operator="greaterThan">
      <formula>C41</formula>
    </cfRule>
  </conditionalFormatting>
  <hyperlinks>
    <hyperlink ref="A1" location="最初に入力!A1" tooltip=" " display=" " xr:uid="{C98E3E2C-85EE-46C8-A874-247854DE939E}"/>
  </hyperlinks>
  <pageMargins left="0.31496062992125984" right="0.31496062992125984" top="0.15748031496062992" bottom="0.19685039370078741" header="0.31496062992125984" footer="0"/>
  <pageSetup paperSize="9" scale="83" orientation="landscape" r:id="rId1"/>
  <headerFooter>
    <oddFooter>&amp;R&amp;"ＭＳ Ｐゴシック,標準"&amp;8㈱中国新聞サービスセンター</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45AB3-CD63-4B7D-9BB0-3421B5AE1A82}">
  <sheetPr codeName="Sheet13">
    <pageSetUpPr fitToPage="1"/>
  </sheetPr>
  <dimension ref="A1:AL66"/>
  <sheetViews>
    <sheetView showGridLines="0" zoomScaleNormal="100" workbookViewId="0"/>
  </sheetViews>
  <sheetFormatPr defaultRowHeight="18.75"/>
  <cols>
    <col min="1" max="1" width="1.5" customWidth="1"/>
    <col min="2" max="2" width="10.625" style="133" customWidth="1"/>
    <col min="3" max="4" width="6.375" style="215" customWidth="1"/>
    <col min="5" max="5" width="10.625" style="133" customWidth="1"/>
    <col min="6" max="7" width="6.375" style="215" customWidth="1"/>
    <col min="8" max="8" width="10.625" style="133" customWidth="1"/>
    <col min="9" max="10" width="6.375" style="215" customWidth="1"/>
    <col min="11" max="11" width="10.625" style="133" customWidth="1"/>
    <col min="12" max="13" width="6.375" style="215" customWidth="1"/>
    <col min="14" max="14" width="10.625" style="133" customWidth="1"/>
    <col min="15" max="16" width="6.375" style="215" customWidth="1"/>
    <col min="17" max="17" width="10.625" style="133" customWidth="1"/>
    <col min="18" max="19" width="6.375" style="215" customWidth="1"/>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s>
  <sheetData>
    <row r="1" spans="1:38" ht="13.5" customHeight="1">
      <c r="A1" s="225" t="s">
        <v>284</v>
      </c>
      <c r="C1"/>
      <c r="D1"/>
      <c r="F1"/>
      <c r="G1"/>
      <c r="I1"/>
      <c r="J1"/>
      <c r="L1"/>
      <c r="M1"/>
      <c r="O1"/>
      <c r="P1"/>
      <c r="R1"/>
      <c r="S1" s="35" t="str">
        <f>最初に入力!N1</f>
        <v>2026年8月1日改定</v>
      </c>
      <c r="AA1" s="692" t="s">
        <v>1028</v>
      </c>
    </row>
    <row r="2" spans="1:38" ht="13.5" customHeight="1">
      <c r="B2" s="226" t="s">
        <v>285</v>
      </c>
      <c r="C2" s="227"/>
      <c r="D2" s="228" t="s">
        <v>286</v>
      </c>
      <c r="E2" s="229"/>
      <c r="F2" s="228" t="s">
        <v>287</v>
      </c>
      <c r="G2" s="227"/>
      <c r="H2" s="230" t="s">
        <v>288</v>
      </c>
      <c r="I2" s="228" t="s">
        <v>289</v>
      </c>
      <c r="J2" s="231"/>
      <c r="K2" s="229"/>
      <c r="L2" s="228" t="s">
        <v>290</v>
      </c>
      <c r="M2" s="231"/>
      <c r="N2" s="232"/>
      <c r="O2" s="227"/>
      <c r="P2" s="228" t="s">
        <v>291</v>
      </c>
      <c r="Q2" s="229"/>
      <c r="R2" s="233" t="s">
        <v>292</v>
      </c>
      <c r="S2" s="233" t="s">
        <v>293</v>
      </c>
    </row>
    <row r="3" spans="1:38" ht="29.25" customHeight="1">
      <c r="B3" s="167" t="str">
        <f>IF(最初に入力!C2&lt;&gt;"",TEXT(最初に入力!C2,"m月d日(aaa)"),"")</f>
        <v/>
      </c>
      <c r="C3" s="504"/>
      <c r="D3" s="908">
        <f>最初に入力!C5</f>
        <v>0</v>
      </c>
      <c r="E3" s="909"/>
      <c r="F3" s="908">
        <f>S20+S38</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row>
    <row r="5" spans="1:38" ht="13.5" customHeight="1">
      <c r="B5" s="144" t="s">
        <v>823</v>
      </c>
      <c r="C5" s="494"/>
      <c r="D5" s="494"/>
      <c r="E5" s="506"/>
      <c r="F5" s="494"/>
      <c r="G5" s="494"/>
      <c r="H5" s="506"/>
      <c r="I5" s="494"/>
      <c r="J5" s="494"/>
      <c r="K5" s="506"/>
      <c r="L5" s="494"/>
      <c r="M5" s="494"/>
      <c r="N5" s="506"/>
      <c r="O5" s="494"/>
      <c r="P5" s="169"/>
      <c r="Q5" s="506"/>
      <c r="R5" s="494"/>
      <c r="S5" s="170" t="s">
        <v>295</v>
      </c>
    </row>
    <row r="6" spans="1:38" ht="13.5" customHeight="1">
      <c r="B6" s="189" t="s">
        <v>741</v>
      </c>
      <c r="C6" s="190"/>
      <c r="D6" s="191"/>
      <c r="E6" s="192" t="s">
        <v>742</v>
      </c>
      <c r="F6" s="190"/>
      <c r="G6" s="191"/>
      <c r="H6" s="192" t="s">
        <v>743</v>
      </c>
      <c r="I6" s="190"/>
      <c r="J6" s="191"/>
      <c r="K6" s="192" t="s">
        <v>744</v>
      </c>
      <c r="L6" s="190"/>
      <c r="M6" s="191"/>
      <c r="N6" s="192" t="s">
        <v>745</v>
      </c>
      <c r="O6" s="190"/>
      <c r="P6" s="191"/>
      <c r="Q6" s="192" t="s">
        <v>746</v>
      </c>
      <c r="R6" s="190"/>
      <c r="S6" s="191"/>
      <c r="AA6" s="907" t="s">
        <v>1122</v>
      </c>
      <c r="AB6" s="907"/>
      <c r="AC6" s="907" t="s">
        <v>1124</v>
      </c>
      <c r="AD6" s="907"/>
      <c r="AE6" s="907" t="s">
        <v>1125</v>
      </c>
      <c r="AF6" s="907"/>
      <c r="AG6" s="907" t="s">
        <v>1126</v>
      </c>
      <c r="AH6" s="907"/>
      <c r="AI6" s="907" t="s">
        <v>1373</v>
      </c>
      <c r="AJ6" s="907"/>
      <c r="AK6" s="907" t="s">
        <v>1127</v>
      </c>
      <c r="AL6" s="907"/>
    </row>
    <row r="7" spans="1:38" ht="13.5" customHeight="1">
      <c r="B7" s="193" t="s">
        <v>302</v>
      </c>
      <c r="C7" s="194" t="s">
        <v>303</v>
      </c>
      <c r="D7" s="195" t="s">
        <v>304</v>
      </c>
      <c r="E7" s="193" t="s">
        <v>305</v>
      </c>
      <c r="F7" s="194" t="s">
        <v>303</v>
      </c>
      <c r="G7" s="195" t="s">
        <v>304</v>
      </c>
      <c r="H7" s="193" t="s">
        <v>305</v>
      </c>
      <c r="I7" s="194" t="s">
        <v>303</v>
      </c>
      <c r="J7" s="195" t="s">
        <v>304</v>
      </c>
      <c r="K7" s="193" t="s">
        <v>306</v>
      </c>
      <c r="L7" s="194" t="s">
        <v>303</v>
      </c>
      <c r="M7" s="195" t="s">
        <v>304</v>
      </c>
      <c r="N7" s="193" t="s">
        <v>306</v>
      </c>
      <c r="O7" s="194" t="s">
        <v>303</v>
      </c>
      <c r="P7" s="195" t="s">
        <v>304</v>
      </c>
      <c r="Q7" s="193" t="s">
        <v>306</v>
      </c>
      <c r="R7" s="194" t="s">
        <v>303</v>
      </c>
      <c r="S7" s="195"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75" t="s">
        <v>824</v>
      </c>
      <c r="C8" s="196">
        <v>380</v>
      </c>
      <c r="D8" s="668"/>
      <c r="E8" s="148"/>
      <c r="F8" s="196"/>
      <c r="G8" s="197"/>
      <c r="H8" s="148"/>
      <c r="I8" s="196"/>
      <c r="J8" s="197"/>
      <c r="K8" s="148"/>
      <c r="L8" s="196"/>
      <c r="M8" s="197"/>
      <c r="N8" s="148"/>
      <c r="O8" s="196"/>
      <c r="P8" s="197"/>
      <c r="Q8" s="148"/>
      <c r="R8" s="196"/>
      <c r="S8" s="197"/>
      <c r="AA8" s="733" t="s">
        <v>1419</v>
      </c>
      <c r="AB8" s="698">
        <f>D8</f>
        <v>0</v>
      </c>
      <c r="AC8" s="696"/>
      <c r="AD8" s="698">
        <f>G8</f>
        <v>0</v>
      </c>
      <c r="AE8" s="696"/>
      <c r="AF8" s="698">
        <f>J8</f>
        <v>0</v>
      </c>
      <c r="AG8" s="696"/>
      <c r="AH8" s="698">
        <f>M8</f>
        <v>0</v>
      </c>
      <c r="AI8" s="696"/>
      <c r="AJ8" s="698">
        <f>P8</f>
        <v>0</v>
      </c>
      <c r="AK8" s="696"/>
      <c r="AL8" s="698">
        <f>S8</f>
        <v>0</v>
      </c>
    </row>
    <row r="9" spans="1:38" ht="13.5" customHeight="1">
      <c r="B9" s="154" t="s">
        <v>825</v>
      </c>
      <c r="C9" s="198">
        <v>680</v>
      </c>
      <c r="D9" s="664"/>
      <c r="E9" s="151"/>
      <c r="F9" s="198"/>
      <c r="G9" s="199"/>
      <c r="H9" s="151"/>
      <c r="I9" s="198"/>
      <c r="J9" s="199"/>
      <c r="K9" s="151"/>
      <c r="L9" s="198"/>
      <c r="M9" s="199"/>
      <c r="N9" s="151"/>
      <c r="O9" s="198"/>
      <c r="P9" s="199"/>
      <c r="Q9" s="151"/>
      <c r="R9" s="198"/>
      <c r="S9" s="199"/>
      <c r="AA9" s="733" t="s">
        <v>1420</v>
      </c>
      <c r="AB9" s="698">
        <f>D9</f>
        <v>0</v>
      </c>
      <c r="AC9" s="696"/>
      <c r="AD9" s="698">
        <f>G9</f>
        <v>0</v>
      </c>
      <c r="AE9" s="696"/>
      <c r="AF9" s="698">
        <f>J9</f>
        <v>0</v>
      </c>
      <c r="AG9" s="696"/>
      <c r="AH9" s="698">
        <f>M9</f>
        <v>0</v>
      </c>
      <c r="AI9" s="696"/>
      <c r="AJ9" s="698">
        <f t="shared" ref="AJ9:AJ37" si="0">P9</f>
        <v>0</v>
      </c>
      <c r="AK9" s="696"/>
      <c r="AL9" s="698">
        <f>S9</f>
        <v>0</v>
      </c>
    </row>
    <row r="10" spans="1:38" ht="13.5" customHeight="1">
      <c r="B10" s="154" t="s">
        <v>826</v>
      </c>
      <c r="C10" s="200">
        <v>300</v>
      </c>
      <c r="D10" s="665"/>
      <c r="E10" s="154"/>
      <c r="F10" s="200"/>
      <c r="G10" s="201"/>
      <c r="H10" s="154"/>
      <c r="I10" s="200"/>
      <c r="J10" s="201"/>
      <c r="K10" s="154"/>
      <c r="L10" s="200"/>
      <c r="M10" s="201"/>
      <c r="N10" s="154"/>
      <c r="O10" s="200"/>
      <c r="P10" s="201"/>
      <c r="Q10" s="154"/>
      <c r="R10" s="200"/>
      <c r="S10" s="201"/>
      <c r="AA10" s="733" t="s">
        <v>1421</v>
      </c>
      <c r="AB10" s="698">
        <f t="shared" ref="AB10:AB37" si="1">D10</f>
        <v>0</v>
      </c>
      <c r="AC10" s="696"/>
      <c r="AD10" s="698">
        <f t="shared" ref="AD10:AD37" si="2">G10</f>
        <v>0</v>
      </c>
      <c r="AE10" s="696"/>
      <c r="AF10" s="698">
        <f t="shared" ref="AF10:AF37" si="3">J10</f>
        <v>0</v>
      </c>
      <c r="AG10" s="696"/>
      <c r="AH10" s="698">
        <f t="shared" ref="AH10:AH37" si="4">M10</f>
        <v>0</v>
      </c>
      <c r="AI10" s="696"/>
      <c r="AJ10" s="698">
        <f t="shared" si="0"/>
        <v>0</v>
      </c>
      <c r="AK10" s="696"/>
      <c r="AL10" s="698">
        <f t="shared" ref="AL10:AL37" si="5">S10</f>
        <v>0</v>
      </c>
    </row>
    <row r="11" spans="1:38" ht="13.5" customHeight="1">
      <c r="B11" s="154" t="s">
        <v>827</v>
      </c>
      <c r="C11" s="200">
        <v>540</v>
      </c>
      <c r="D11" s="665"/>
      <c r="E11" s="154"/>
      <c r="F11" s="200"/>
      <c r="G11" s="201"/>
      <c r="H11" s="154"/>
      <c r="I11" s="200"/>
      <c r="J11" s="201"/>
      <c r="K11" s="154"/>
      <c r="L11" s="200"/>
      <c r="M11" s="201"/>
      <c r="N11" s="154"/>
      <c r="O11" s="200"/>
      <c r="P11" s="201"/>
      <c r="Q11" s="154"/>
      <c r="R11" s="200"/>
      <c r="S11" s="201"/>
      <c r="AA11" s="733" t="s">
        <v>1422</v>
      </c>
      <c r="AB11" s="698">
        <f t="shared" si="1"/>
        <v>0</v>
      </c>
      <c r="AC11" s="696"/>
      <c r="AD11" s="698">
        <f t="shared" si="2"/>
        <v>0</v>
      </c>
      <c r="AE11" s="696"/>
      <c r="AF11" s="698">
        <f t="shared" si="3"/>
        <v>0</v>
      </c>
      <c r="AG11" s="696"/>
      <c r="AH11" s="698">
        <f t="shared" si="4"/>
        <v>0</v>
      </c>
      <c r="AI11" s="696"/>
      <c r="AJ11" s="698">
        <f t="shared" si="0"/>
        <v>0</v>
      </c>
      <c r="AK11" s="696"/>
      <c r="AL11" s="698">
        <f t="shared" si="5"/>
        <v>0</v>
      </c>
    </row>
    <row r="12" spans="1:38" ht="13.5" customHeight="1">
      <c r="B12" s="154" t="s">
        <v>828</v>
      </c>
      <c r="C12" s="200">
        <v>280</v>
      </c>
      <c r="D12" s="665"/>
      <c r="E12" s="154"/>
      <c r="F12" s="200"/>
      <c r="G12" s="201"/>
      <c r="H12" s="154"/>
      <c r="I12" s="200"/>
      <c r="J12" s="201"/>
      <c r="K12" s="154"/>
      <c r="L12" s="200"/>
      <c r="M12" s="201"/>
      <c r="N12" s="154"/>
      <c r="O12" s="200"/>
      <c r="P12" s="201"/>
      <c r="Q12" s="154"/>
      <c r="R12" s="200"/>
      <c r="S12" s="201"/>
      <c r="AA12" s="733" t="s">
        <v>1423</v>
      </c>
      <c r="AB12" s="698">
        <f t="shared" si="1"/>
        <v>0</v>
      </c>
      <c r="AC12" s="696"/>
      <c r="AD12" s="698">
        <f t="shared" si="2"/>
        <v>0</v>
      </c>
      <c r="AE12" s="696"/>
      <c r="AF12" s="698">
        <f t="shared" si="3"/>
        <v>0</v>
      </c>
      <c r="AG12" s="696"/>
      <c r="AH12" s="698">
        <f t="shared" si="4"/>
        <v>0</v>
      </c>
      <c r="AI12" s="696"/>
      <c r="AJ12" s="698">
        <f t="shared" si="0"/>
        <v>0</v>
      </c>
      <c r="AK12" s="696"/>
      <c r="AL12" s="698">
        <f t="shared" si="5"/>
        <v>0</v>
      </c>
    </row>
    <row r="13" spans="1:38" ht="13.5" customHeight="1">
      <c r="B13" s="154" t="s">
        <v>829</v>
      </c>
      <c r="C13" s="173">
        <v>260</v>
      </c>
      <c r="D13" s="665"/>
      <c r="E13" s="154"/>
      <c r="F13" s="200"/>
      <c r="G13" s="201"/>
      <c r="H13" s="154"/>
      <c r="I13" s="200"/>
      <c r="J13" s="201"/>
      <c r="K13" s="154"/>
      <c r="L13" s="200"/>
      <c r="M13" s="201"/>
      <c r="N13" s="154"/>
      <c r="O13" s="200"/>
      <c r="P13" s="201"/>
      <c r="Q13" s="154"/>
      <c r="R13" s="200"/>
      <c r="S13" s="201"/>
      <c r="AA13" s="733" t="s">
        <v>1424</v>
      </c>
      <c r="AB13" s="698">
        <f t="shared" si="1"/>
        <v>0</v>
      </c>
      <c r="AC13" s="696"/>
      <c r="AD13" s="698">
        <f t="shared" si="2"/>
        <v>0</v>
      </c>
      <c r="AE13" s="696"/>
      <c r="AF13" s="698">
        <f t="shared" si="3"/>
        <v>0</v>
      </c>
      <c r="AG13" s="696"/>
      <c r="AH13" s="698">
        <f t="shared" si="4"/>
        <v>0</v>
      </c>
      <c r="AI13" s="696"/>
      <c r="AJ13" s="698">
        <f t="shared" si="0"/>
        <v>0</v>
      </c>
      <c r="AK13" s="696"/>
      <c r="AL13" s="698">
        <f t="shared" si="5"/>
        <v>0</v>
      </c>
    </row>
    <row r="14" spans="1:38" ht="13.5" customHeight="1">
      <c r="B14" s="154" t="s">
        <v>830</v>
      </c>
      <c r="C14" s="173">
        <v>380</v>
      </c>
      <c r="D14" s="665"/>
      <c r="E14" s="154"/>
      <c r="F14" s="200"/>
      <c r="G14" s="201"/>
      <c r="H14" s="154"/>
      <c r="I14" s="200"/>
      <c r="J14" s="201"/>
      <c r="K14" s="154"/>
      <c r="L14" s="200"/>
      <c r="M14" s="201"/>
      <c r="N14" s="154"/>
      <c r="O14" s="200"/>
      <c r="P14" s="201"/>
      <c r="Q14" s="154"/>
      <c r="R14" s="200"/>
      <c r="S14" s="201"/>
      <c r="AA14" s="733" t="s">
        <v>1425</v>
      </c>
      <c r="AB14" s="698">
        <f t="shared" si="1"/>
        <v>0</v>
      </c>
      <c r="AC14" s="696"/>
      <c r="AD14" s="698">
        <f t="shared" si="2"/>
        <v>0</v>
      </c>
      <c r="AE14" s="696"/>
      <c r="AF14" s="698">
        <f t="shared" si="3"/>
        <v>0</v>
      </c>
      <c r="AG14" s="696"/>
      <c r="AH14" s="698">
        <f t="shared" si="4"/>
        <v>0</v>
      </c>
      <c r="AI14" s="696"/>
      <c r="AJ14" s="698">
        <f t="shared" si="0"/>
        <v>0</v>
      </c>
      <c r="AK14" s="696"/>
      <c r="AL14" s="698">
        <f t="shared" si="5"/>
        <v>0</v>
      </c>
    </row>
    <row r="15" spans="1:38" ht="13.5" customHeight="1">
      <c r="B15" s="156" t="s">
        <v>831</v>
      </c>
      <c r="C15" s="173">
        <v>220</v>
      </c>
      <c r="D15" s="662"/>
      <c r="E15" s="154"/>
      <c r="F15" s="200"/>
      <c r="G15" s="201"/>
      <c r="H15" s="154"/>
      <c r="I15" s="200"/>
      <c r="J15" s="201"/>
      <c r="K15" s="154"/>
      <c r="L15" s="200"/>
      <c r="M15" s="201"/>
      <c r="N15" s="154"/>
      <c r="O15" s="200"/>
      <c r="P15" s="201"/>
      <c r="Q15" s="154"/>
      <c r="R15" s="200"/>
      <c r="S15" s="201"/>
      <c r="AA15" s="733" t="s">
        <v>1426</v>
      </c>
      <c r="AB15" s="698">
        <f t="shared" si="1"/>
        <v>0</v>
      </c>
      <c r="AC15" s="696"/>
      <c r="AD15" s="698">
        <f t="shared" si="2"/>
        <v>0</v>
      </c>
      <c r="AE15" s="696"/>
      <c r="AF15" s="698">
        <f t="shared" si="3"/>
        <v>0</v>
      </c>
      <c r="AG15" s="696"/>
      <c r="AH15" s="698">
        <f t="shared" si="4"/>
        <v>0</v>
      </c>
      <c r="AI15" s="696"/>
      <c r="AJ15" s="698">
        <f t="shared" si="0"/>
        <v>0</v>
      </c>
      <c r="AK15" s="696"/>
      <c r="AL15" s="698">
        <f t="shared" si="5"/>
        <v>0</v>
      </c>
    </row>
    <row r="16" spans="1:38" ht="13.5" customHeight="1">
      <c r="B16" s="156" t="s">
        <v>832</v>
      </c>
      <c r="C16" s="173">
        <v>40</v>
      </c>
      <c r="D16" s="662"/>
      <c r="E16" s="154"/>
      <c r="F16" s="200"/>
      <c r="G16" s="201"/>
      <c r="H16" s="154"/>
      <c r="I16" s="200"/>
      <c r="J16" s="201"/>
      <c r="K16" s="154"/>
      <c r="L16" s="200"/>
      <c r="M16" s="201"/>
      <c r="N16" s="154"/>
      <c r="O16" s="200"/>
      <c r="P16" s="201"/>
      <c r="Q16" s="154"/>
      <c r="R16" s="200"/>
      <c r="S16" s="201"/>
      <c r="AA16" s="733" t="s">
        <v>1427</v>
      </c>
      <c r="AB16" s="698">
        <f t="shared" si="1"/>
        <v>0</v>
      </c>
      <c r="AC16" s="696"/>
      <c r="AD16" s="698">
        <f t="shared" si="2"/>
        <v>0</v>
      </c>
      <c r="AE16" s="696"/>
      <c r="AF16" s="698">
        <f t="shared" si="3"/>
        <v>0</v>
      </c>
      <c r="AG16" s="696"/>
      <c r="AH16" s="698">
        <f t="shared" si="4"/>
        <v>0</v>
      </c>
      <c r="AI16" s="696"/>
      <c r="AJ16" s="698">
        <f t="shared" si="0"/>
        <v>0</v>
      </c>
      <c r="AK16" s="696"/>
      <c r="AL16" s="698">
        <f t="shared" si="5"/>
        <v>0</v>
      </c>
    </row>
    <row r="17" spans="2:38" ht="13.5" customHeight="1">
      <c r="B17" s="154" t="s">
        <v>833</v>
      </c>
      <c r="C17" s="173">
        <v>1150</v>
      </c>
      <c r="D17" s="662"/>
      <c r="E17" s="154"/>
      <c r="F17" s="200"/>
      <c r="G17" s="201"/>
      <c r="H17" s="154" t="s">
        <v>567</v>
      </c>
      <c r="I17" s="173">
        <v>100</v>
      </c>
      <c r="J17" s="201"/>
      <c r="K17" s="154"/>
      <c r="L17" s="200"/>
      <c r="M17" s="201"/>
      <c r="N17" s="154"/>
      <c r="O17" s="200"/>
      <c r="P17" s="201"/>
      <c r="Q17" s="154"/>
      <c r="R17" s="200"/>
      <c r="S17" s="201"/>
      <c r="AA17" s="733" t="s">
        <v>1428</v>
      </c>
      <c r="AB17" s="698">
        <f t="shared" si="1"/>
        <v>0</v>
      </c>
      <c r="AC17" s="696"/>
      <c r="AD17" s="698">
        <f t="shared" si="2"/>
        <v>0</v>
      </c>
      <c r="AE17" s="733" t="s">
        <v>1429</v>
      </c>
      <c r="AF17" s="698">
        <f t="shared" si="3"/>
        <v>0</v>
      </c>
      <c r="AG17" s="696"/>
      <c r="AH17" s="698">
        <f t="shared" si="4"/>
        <v>0</v>
      </c>
      <c r="AI17" s="696"/>
      <c r="AJ17" s="698">
        <f t="shared" si="0"/>
        <v>0</v>
      </c>
      <c r="AK17" s="696"/>
      <c r="AL17" s="698">
        <f t="shared" si="5"/>
        <v>0</v>
      </c>
    </row>
    <row r="18" spans="2:38" ht="13.5" customHeight="1">
      <c r="B18" s="154" t="s">
        <v>834</v>
      </c>
      <c r="C18" s="173">
        <v>300</v>
      </c>
      <c r="D18" s="662"/>
      <c r="E18" s="154"/>
      <c r="F18" s="200"/>
      <c r="G18" s="201"/>
      <c r="H18" s="154"/>
      <c r="I18" s="200"/>
      <c r="J18" s="201"/>
      <c r="K18" s="154"/>
      <c r="L18" s="200"/>
      <c r="M18" s="201"/>
      <c r="N18" s="154"/>
      <c r="O18" s="200"/>
      <c r="P18" s="201"/>
      <c r="Q18" s="154"/>
      <c r="R18" s="200"/>
      <c r="S18" s="201"/>
      <c r="AA18" s="733" t="s">
        <v>1430</v>
      </c>
      <c r="AB18" s="698">
        <f t="shared" si="1"/>
        <v>0</v>
      </c>
      <c r="AC18" s="696"/>
      <c r="AD18" s="698">
        <f t="shared" si="2"/>
        <v>0</v>
      </c>
      <c r="AE18" s="696"/>
      <c r="AF18" s="698">
        <f t="shared" si="3"/>
        <v>0</v>
      </c>
      <c r="AG18" s="696"/>
      <c r="AH18" s="698">
        <f t="shared" si="4"/>
        <v>0</v>
      </c>
      <c r="AI18" s="696"/>
      <c r="AJ18" s="698">
        <f t="shared" si="0"/>
        <v>0</v>
      </c>
      <c r="AK18" s="696"/>
      <c r="AL18" s="698">
        <f t="shared" si="5"/>
        <v>0</v>
      </c>
    </row>
    <row r="19" spans="2:38" ht="13.5" customHeight="1">
      <c r="B19" s="501" t="s">
        <v>436</v>
      </c>
      <c r="C19" s="499">
        <f>SUM(C8:C18)</f>
        <v>4530</v>
      </c>
      <c r="D19" s="502">
        <f>SUM(D8:D18)</f>
        <v>0</v>
      </c>
      <c r="E19" s="500" t="s">
        <v>437</v>
      </c>
      <c r="F19" s="499">
        <f>SUM(F8:F18)</f>
        <v>0</v>
      </c>
      <c r="G19" s="502">
        <f>SUM(G8:G18)</f>
        <v>0</v>
      </c>
      <c r="H19" s="500" t="s">
        <v>438</v>
      </c>
      <c r="I19" s="499">
        <f>SUM(I8:I18)</f>
        <v>100</v>
      </c>
      <c r="J19" s="502">
        <f>SUM(J8:J18)</f>
        <v>0</v>
      </c>
      <c r="K19" s="501" t="s">
        <v>420</v>
      </c>
      <c r="L19" s="499">
        <f>SUM(L8:L18)</f>
        <v>0</v>
      </c>
      <c r="M19" s="502">
        <f>SUM(M8:M18)</f>
        <v>0</v>
      </c>
      <c r="N19" s="501" t="s">
        <v>552</v>
      </c>
      <c r="O19" s="499">
        <f>SUM(O8:O18)</f>
        <v>0</v>
      </c>
      <c r="P19" s="502">
        <f>SUM(P8:P18)</f>
        <v>0</v>
      </c>
      <c r="Q19" s="501" t="s">
        <v>421</v>
      </c>
      <c r="R19" s="499">
        <f>SUM(R8:R18)</f>
        <v>0</v>
      </c>
      <c r="S19" s="502">
        <f>SUM(S8:S18)</f>
        <v>0</v>
      </c>
      <c r="AA19" s="696"/>
      <c r="AB19" s="698">
        <f t="shared" si="1"/>
        <v>0</v>
      </c>
      <c r="AC19" s="696"/>
      <c r="AD19" s="698">
        <f t="shared" si="2"/>
        <v>0</v>
      </c>
      <c r="AE19" s="696"/>
      <c r="AF19" s="698">
        <f t="shared" si="3"/>
        <v>0</v>
      </c>
      <c r="AG19" s="696"/>
      <c r="AH19" s="698">
        <f t="shared" si="4"/>
        <v>0</v>
      </c>
      <c r="AI19" s="696"/>
      <c r="AJ19" s="698">
        <f t="shared" si="0"/>
        <v>0</v>
      </c>
      <c r="AK19" s="696"/>
      <c r="AL19" s="698">
        <f t="shared" si="5"/>
        <v>0</v>
      </c>
    </row>
    <row r="20" spans="2:38" ht="13.5" customHeight="1">
      <c r="B20" s="174"/>
      <c r="C20" s="205"/>
      <c r="D20" s="205"/>
      <c r="E20" s="204"/>
      <c r="F20" s="205"/>
      <c r="G20" s="205"/>
      <c r="H20" s="204"/>
      <c r="I20" s="205"/>
      <c r="J20" s="205"/>
      <c r="K20" s="174"/>
      <c r="L20" s="205"/>
      <c r="M20" s="205"/>
      <c r="N20" s="174"/>
      <c r="O20" s="205"/>
      <c r="P20" s="205"/>
      <c r="Q20" s="147" t="s">
        <v>422</v>
      </c>
      <c r="R20" s="206">
        <f>SUM(C19,F19,I19,L19,O19,R19)</f>
        <v>4630</v>
      </c>
      <c r="S20" s="207">
        <f>SUM(D19,G19,J19,M19,P19,S19)</f>
        <v>0</v>
      </c>
      <c r="AA20" s="696"/>
      <c r="AB20" s="698">
        <f t="shared" si="1"/>
        <v>0</v>
      </c>
      <c r="AC20" s="696"/>
      <c r="AD20" s="698">
        <f t="shared" si="2"/>
        <v>0</v>
      </c>
      <c r="AE20" s="696"/>
      <c r="AF20" s="698">
        <f t="shared" si="3"/>
        <v>0</v>
      </c>
      <c r="AG20" s="696"/>
      <c r="AH20" s="698">
        <f t="shared" si="4"/>
        <v>0</v>
      </c>
      <c r="AI20" s="696"/>
      <c r="AJ20" s="698">
        <f t="shared" si="0"/>
        <v>0</v>
      </c>
      <c r="AK20" s="696"/>
      <c r="AL20" s="698">
        <f t="shared" si="5"/>
        <v>0</v>
      </c>
    </row>
    <row r="21" spans="2:38" ht="13.5" customHeight="1">
      <c r="B21" s="144" t="s">
        <v>836</v>
      </c>
      <c r="C21" s="494"/>
      <c r="D21" s="494"/>
      <c r="E21" s="506"/>
      <c r="F21" s="494"/>
      <c r="G21" s="494"/>
      <c r="H21" s="506"/>
      <c r="I21" s="494"/>
      <c r="J21" s="494"/>
      <c r="K21" s="506"/>
      <c r="L21" s="494"/>
      <c r="M21" s="494"/>
      <c r="N21" s="506"/>
      <c r="O21" s="494"/>
      <c r="P21" s="169"/>
      <c r="Q21" s="506"/>
      <c r="R21" s="494"/>
      <c r="S21" s="170" t="s">
        <v>295</v>
      </c>
      <c r="AA21" s="696"/>
      <c r="AB21" s="698">
        <f t="shared" si="1"/>
        <v>0</v>
      </c>
      <c r="AC21" s="696"/>
      <c r="AD21" s="698">
        <f t="shared" si="2"/>
        <v>0</v>
      </c>
      <c r="AE21" s="696"/>
      <c r="AF21" s="698">
        <f t="shared" si="3"/>
        <v>0</v>
      </c>
      <c r="AG21" s="696"/>
      <c r="AH21" s="698">
        <f t="shared" si="4"/>
        <v>0</v>
      </c>
      <c r="AI21" s="696"/>
      <c r="AJ21" s="698">
        <f t="shared" si="0"/>
        <v>0</v>
      </c>
      <c r="AK21" s="696"/>
      <c r="AL21" s="698" t="str">
        <f t="shared" si="5"/>
        <v>&lt;広島折込ステーション&gt;</v>
      </c>
    </row>
    <row r="22" spans="2:38" ht="13.5" customHeight="1">
      <c r="B22" s="189" t="s">
        <v>741</v>
      </c>
      <c r="C22" s="190"/>
      <c r="D22" s="191"/>
      <c r="E22" s="192" t="s">
        <v>742</v>
      </c>
      <c r="F22" s="190"/>
      <c r="G22" s="191"/>
      <c r="H22" s="192" t="s">
        <v>743</v>
      </c>
      <c r="I22" s="190"/>
      <c r="J22" s="191"/>
      <c r="K22" s="192" t="s">
        <v>744</v>
      </c>
      <c r="L22" s="190"/>
      <c r="M22" s="191"/>
      <c r="N22" s="192" t="s">
        <v>745</v>
      </c>
      <c r="O22" s="190"/>
      <c r="P22" s="191"/>
      <c r="Q22" s="192" t="s">
        <v>746</v>
      </c>
      <c r="R22" s="190"/>
      <c r="S22" s="191"/>
      <c r="AA22" s="696"/>
      <c r="AB22" s="698">
        <f t="shared" si="1"/>
        <v>0</v>
      </c>
      <c r="AC22" s="696"/>
      <c r="AD22" s="698">
        <f t="shared" si="2"/>
        <v>0</v>
      </c>
      <c r="AE22" s="696"/>
      <c r="AF22" s="698">
        <f t="shared" si="3"/>
        <v>0</v>
      </c>
      <c r="AG22" s="696"/>
      <c r="AH22" s="698">
        <f t="shared" si="4"/>
        <v>0</v>
      </c>
      <c r="AI22" s="696"/>
      <c r="AJ22" s="698">
        <f t="shared" si="0"/>
        <v>0</v>
      </c>
      <c r="AK22" s="696"/>
      <c r="AL22" s="698">
        <f t="shared" si="5"/>
        <v>0</v>
      </c>
    </row>
    <row r="23" spans="2:38" ht="13.5" customHeight="1">
      <c r="B23" s="193" t="s">
        <v>302</v>
      </c>
      <c r="C23" s="194" t="s">
        <v>303</v>
      </c>
      <c r="D23" s="195" t="s">
        <v>304</v>
      </c>
      <c r="E23" s="193" t="s">
        <v>305</v>
      </c>
      <c r="F23" s="194" t="s">
        <v>303</v>
      </c>
      <c r="G23" s="195" t="s">
        <v>304</v>
      </c>
      <c r="H23" s="193" t="s">
        <v>305</v>
      </c>
      <c r="I23" s="194" t="s">
        <v>303</v>
      </c>
      <c r="J23" s="195" t="s">
        <v>304</v>
      </c>
      <c r="K23" s="193" t="s">
        <v>306</v>
      </c>
      <c r="L23" s="194" t="s">
        <v>303</v>
      </c>
      <c r="M23" s="195" t="s">
        <v>304</v>
      </c>
      <c r="N23" s="193" t="s">
        <v>306</v>
      </c>
      <c r="O23" s="194" t="s">
        <v>303</v>
      </c>
      <c r="P23" s="195" t="s">
        <v>304</v>
      </c>
      <c r="Q23" s="193" t="s">
        <v>306</v>
      </c>
      <c r="R23" s="194" t="s">
        <v>303</v>
      </c>
      <c r="S23" s="195" t="s">
        <v>304</v>
      </c>
      <c r="AA23" s="696"/>
      <c r="AB23" s="698" t="str">
        <f t="shared" si="1"/>
        <v>折込数</v>
      </c>
      <c r="AC23" s="696"/>
      <c r="AD23" s="698" t="str">
        <f t="shared" si="2"/>
        <v>折込数</v>
      </c>
      <c r="AE23" s="696"/>
      <c r="AF23" s="698" t="str">
        <f t="shared" si="3"/>
        <v>折込数</v>
      </c>
      <c r="AG23" s="696"/>
      <c r="AH23" s="698" t="str">
        <f t="shared" si="4"/>
        <v>折込数</v>
      </c>
      <c r="AI23" s="696"/>
      <c r="AJ23" s="698" t="str">
        <f t="shared" si="0"/>
        <v>折込数</v>
      </c>
      <c r="AK23" s="696"/>
      <c r="AL23" s="698" t="str">
        <f t="shared" si="5"/>
        <v>折込数</v>
      </c>
    </row>
    <row r="24" spans="2:38" ht="13.5" customHeight="1">
      <c r="B24" s="529" t="s">
        <v>578</v>
      </c>
      <c r="C24" s="235">
        <v>420</v>
      </c>
      <c r="D24" s="668"/>
      <c r="E24" s="148"/>
      <c r="F24" s="196"/>
      <c r="G24" s="197"/>
      <c r="H24" s="148"/>
      <c r="I24" s="196"/>
      <c r="J24" s="197"/>
      <c r="K24" s="148"/>
      <c r="L24" s="196"/>
      <c r="M24" s="197"/>
      <c r="N24" s="148"/>
      <c r="O24" s="196"/>
      <c r="P24" s="197"/>
      <c r="Q24" s="148"/>
      <c r="R24" s="196"/>
      <c r="S24" s="197"/>
      <c r="AA24" s="697" t="s">
        <v>1431</v>
      </c>
      <c r="AB24" s="698">
        <f t="shared" si="1"/>
        <v>0</v>
      </c>
      <c r="AC24" s="696"/>
      <c r="AD24" s="698">
        <f t="shared" si="2"/>
        <v>0</v>
      </c>
      <c r="AE24" s="696"/>
      <c r="AF24" s="698">
        <f t="shared" si="3"/>
        <v>0</v>
      </c>
      <c r="AG24" s="696"/>
      <c r="AH24" s="698">
        <f t="shared" si="4"/>
        <v>0</v>
      </c>
      <c r="AI24" s="696"/>
      <c r="AJ24" s="698">
        <f t="shared" si="0"/>
        <v>0</v>
      </c>
      <c r="AK24" s="696"/>
      <c r="AL24" s="698">
        <f t="shared" si="5"/>
        <v>0</v>
      </c>
    </row>
    <row r="25" spans="2:38" ht="13.5" customHeight="1">
      <c r="B25" s="507" t="s">
        <v>579</v>
      </c>
      <c r="C25" s="236">
        <v>390</v>
      </c>
      <c r="D25" s="672"/>
      <c r="E25" s="219"/>
      <c r="F25" s="198"/>
      <c r="G25" s="490"/>
      <c r="H25" s="219"/>
      <c r="I25" s="198"/>
      <c r="J25" s="490"/>
      <c r="K25" s="219"/>
      <c r="L25" s="198"/>
      <c r="M25" s="490"/>
      <c r="N25" s="219"/>
      <c r="O25" s="198"/>
      <c r="P25" s="490"/>
      <c r="Q25" s="219"/>
      <c r="R25" s="198"/>
      <c r="S25" s="490"/>
      <c r="AA25" s="697" t="s">
        <v>1432</v>
      </c>
      <c r="AB25" s="698">
        <f t="shared" si="1"/>
        <v>0</v>
      </c>
      <c r="AC25" s="696"/>
      <c r="AD25" s="698">
        <f t="shared" si="2"/>
        <v>0</v>
      </c>
      <c r="AE25" s="696"/>
      <c r="AF25" s="698">
        <f t="shared" si="3"/>
        <v>0</v>
      </c>
      <c r="AG25" s="696"/>
      <c r="AH25" s="698">
        <f t="shared" si="4"/>
        <v>0</v>
      </c>
      <c r="AI25" s="696"/>
      <c r="AJ25" s="698">
        <f t="shared" si="0"/>
        <v>0</v>
      </c>
      <c r="AK25" s="696"/>
      <c r="AL25" s="698">
        <f t="shared" si="5"/>
        <v>0</v>
      </c>
    </row>
    <row r="26" spans="2:38" ht="13.5" customHeight="1">
      <c r="B26" s="151" t="s">
        <v>837</v>
      </c>
      <c r="C26" s="236">
        <v>260</v>
      </c>
      <c r="D26" s="672"/>
      <c r="E26" s="219"/>
      <c r="F26" s="198"/>
      <c r="G26" s="490"/>
      <c r="H26" s="219"/>
      <c r="I26" s="198"/>
      <c r="J26" s="490"/>
      <c r="K26" s="219"/>
      <c r="L26" s="198"/>
      <c r="M26" s="490"/>
      <c r="N26" s="219"/>
      <c r="O26" s="198"/>
      <c r="P26" s="490"/>
      <c r="Q26" s="219"/>
      <c r="R26" s="198"/>
      <c r="S26" s="490"/>
      <c r="AA26" s="697" t="s">
        <v>1433</v>
      </c>
      <c r="AB26" s="698">
        <f t="shared" si="1"/>
        <v>0</v>
      </c>
      <c r="AC26" s="696"/>
      <c r="AD26" s="698">
        <f t="shared" si="2"/>
        <v>0</v>
      </c>
      <c r="AE26" s="696"/>
      <c r="AF26" s="698">
        <f t="shared" si="3"/>
        <v>0</v>
      </c>
      <c r="AG26" s="696"/>
      <c r="AH26" s="698">
        <f t="shared" si="4"/>
        <v>0</v>
      </c>
      <c r="AI26" s="696"/>
      <c r="AJ26" s="698">
        <f t="shared" si="0"/>
        <v>0</v>
      </c>
      <c r="AK26" s="696"/>
      <c r="AL26" s="698">
        <f t="shared" si="5"/>
        <v>0</v>
      </c>
    </row>
    <row r="27" spans="2:38" ht="13.5" customHeight="1">
      <c r="B27" s="151" t="s">
        <v>838</v>
      </c>
      <c r="C27" s="236">
        <v>1060</v>
      </c>
      <c r="D27" s="672"/>
      <c r="E27" s="219"/>
      <c r="F27" s="198"/>
      <c r="G27" s="490"/>
      <c r="H27" s="219" t="s">
        <v>839</v>
      </c>
      <c r="I27" s="172">
        <v>170</v>
      </c>
      <c r="J27" s="490"/>
      <c r="K27" s="219"/>
      <c r="L27" s="198"/>
      <c r="M27" s="490"/>
      <c r="N27" s="219"/>
      <c r="O27" s="198"/>
      <c r="P27" s="490"/>
      <c r="Q27" s="219"/>
      <c r="R27" s="198"/>
      <c r="S27" s="490"/>
      <c r="AA27" s="697" t="s">
        <v>1434</v>
      </c>
      <c r="AB27" s="698">
        <f t="shared" si="1"/>
        <v>0</v>
      </c>
      <c r="AC27" s="696"/>
      <c r="AD27" s="698">
        <f t="shared" si="2"/>
        <v>0</v>
      </c>
      <c r="AE27" s="697" t="s">
        <v>1435</v>
      </c>
      <c r="AF27" s="698">
        <f t="shared" si="3"/>
        <v>0</v>
      </c>
      <c r="AG27" s="696"/>
      <c r="AH27" s="698">
        <f t="shared" si="4"/>
        <v>0</v>
      </c>
      <c r="AI27" s="696"/>
      <c r="AJ27" s="698">
        <f t="shared" si="0"/>
        <v>0</v>
      </c>
      <c r="AK27" s="696"/>
      <c r="AL27" s="698">
        <f t="shared" si="5"/>
        <v>0</v>
      </c>
    </row>
    <row r="28" spans="2:38" ht="13.5" customHeight="1">
      <c r="B28" s="151" t="s">
        <v>840</v>
      </c>
      <c r="C28" s="236">
        <v>520</v>
      </c>
      <c r="D28" s="672"/>
      <c r="E28" s="219"/>
      <c r="F28" s="198"/>
      <c r="G28" s="490"/>
      <c r="H28" s="219"/>
      <c r="I28" s="198"/>
      <c r="J28" s="490"/>
      <c r="K28" s="219"/>
      <c r="L28" s="198"/>
      <c r="M28" s="490"/>
      <c r="N28" s="219"/>
      <c r="O28" s="198"/>
      <c r="P28" s="490"/>
      <c r="Q28" s="219"/>
      <c r="R28" s="198"/>
      <c r="S28" s="490"/>
      <c r="AA28" s="697" t="s">
        <v>1436</v>
      </c>
      <c r="AB28" s="698">
        <f t="shared" si="1"/>
        <v>0</v>
      </c>
      <c r="AC28" s="696"/>
      <c r="AD28" s="698">
        <f t="shared" si="2"/>
        <v>0</v>
      </c>
      <c r="AE28" s="696"/>
      <c r="AF28" s="698">
        <f t="shared" si="3"/>
        <v>0</v>
      </c>
      <c r="AG28" s="696"/>
      <c r="AH28" s="698">
        <f t="shared" si="4"/>
        <v>0</v>
      </c>
      <c r="AI28" s="696"/>
      <c r="AJ28" s="698">
        <f t="shared" si="0"/>
        <v>0</v>
      </c>
      <c r="AK28" s="696"/>
      <c r="AL28" s="698">
        <f t="shared" si="5"/>
        <v>0</v>
      </c>
    </row>
    <row r="29" spans="2:38" ht="13.5" customHeight="1">
      <c r="B29" s="507" t="s">
        <v>580</v>
      </c>
      <c r="C29" s="236">
        <v>870</v>
      </c>
      <c r="D29" s="672"/>
      <c r="E29" s="219"/>
      <c r="F29" s="198"/>
      <c r="G29" s="490"/>
      <c r="H29" s="219"/>
      <c r="I29" s="198"/>
      <c r="J29" s="490"/>
      <c r="K29" s="219"/>
      <c r="L29" s="198"/>
      <c r="M29" s="490"/>
      <c r="N29" s="219"/>
      <c r="O29" s="198"/>
      <c r="P29" s="490"/>
      <c r="Q29" s="219"/>
      <c r="R29" s="198"/>
      <c r="S29" s="490"/>
      <c r="AA29" s="697" t="s">
        <v>1437</v>
      </c>
      <c r="AB29" s="698">
        <f t="shared" si="1"/>
        <v>0</v>
      </c>
      <c r="AC29" s="696"/>
      <c r="AD29" s="698">
        <f t="shared" si="2"/>
        <v>0</v>
      </c>
      <c r="AE29" s="696"/>
      <c r="AF29" s="698">
        <f t="shared" si="3"/>
        <v>0</v>
      </c>
      <c r="AG29" s="696"/>
      <c r="AH29" s="698">
        <f t="shared" si="4"/>
        <v>0</v>
      </c>
      <c r="AI29" s="696"/>
      <c r="AJ29" s="698">
        <f t="shared" si="0"/>
        <v>0</v>
      </c>
      <c r="AK29" s="696"/>
      <c r="AL29" s="698">
        <f t="shared" si="5"/>
        <v>0</v>
      </c>
    </row>
    <row r="30" spans="2:38" ht="13.5" customHeight="1">
      <c r="B30" s="151" t="s">
        <v>841</v>
      </c>
      <c r="C30" s="236">
        <v>950</v>
      </c>
      <c r="D30" s="672"/>
      <c r="E30" s="219"/>
      <c r="F30" s="198"/>
      <c r="G30" s="490"/>
      <c r="H30" s="219"/>
      <c r="I30" s="198"/>
      <c r="J30" s="490"/>
      <c r="K30" s="219"/>
      <c r="L30" s="198"/>
      <c r="M30" s="490"/>
      <c r="N30" s="219"/>
      <c r="O30" s="198"/>
      <c r="P30" s="490"/>
      <c r="Q30" s="219"/>
      <c r="R30" s="198"/>
      <c r="S30" s="490"/>
      <c r="AA30" s="697" t="s">
        <v>1438</v>
      </c>
      <c r="AB30" s="698">
        <f t="shared" si="1"/>
        <v>0</v>
      </c>
      <c r="AC30" s="696"/>
      <c r="AD30" s="698">
        <f t="shared" si="2"/>
        <v>0</v>
      </c>
      <c r="AE30" s="696"/>
      <c r="AF30" s="698">
        <f t="shared" si="3"/>
        <v>0</v>
      </c>
      <c r="AG30" s="696"/>
      <c r="AH30" s="698">
        <f t="shared" si="4"/>
        <v>0</v>
      </c>
      <c r="AI30" s="696"/>
      <c r="AJ30" s="698">
        <f t="shared" si="0"/>
        <v>0</v>
      </c>
      <c r="AK30" s="696"/>
      <c r="AL30" s="698">
        <f t="shared" si="5"/>
        <v>0</v>
      </c>
    </row>
    <row r="31" spans="2:38" ht="13.5" customHeight="1">
      <c r="B31" s="151" t="s">
        <v>842</v>
      </c>
      <c r="C31" s="236">
        <v>70</v>
      </c>
      <c r="D31" s="672"/>
      <c r="E31" s="219"/>
      <c r="F31" s="198"/>
      <c r="G31" s="490"/>
      <c r="H31" s="219"/>
      <c r="I31" s="198"/>
      <c r="J31" s="490"/>
      <c r="K31" s="219"/>
      <c r="L31" s="198"/>
      <c r="M31" s="490"/>
      <c r="N31" s="219"/>
      <c r="O31" s="198"/>
      <c r="P31" s="490"/>
      <c r="Q31" s="219"/>
      <c r="R31" s="198"/>
      <c r="S31" s="490"/>
      <c r="AA31" s="697" t="s">
        <v>1439</v>
      </c>
      <c r="AB31" s="698">
        <f t="shared" si="1"/>
        <v>0</v>
      </c>
      <c r="AC31" s="696"/>
      <c r="AD31" s="698">
        <f t="shared" si="2"/>
        <v>0</v>
      </c>
      <c r="AE31" s="696"/>
      <c r="AF31" s="698">
        <f t="shared" si="3"/>
        <v>0</v>
      </c>
      <c r="AG31" s="696"/>
      <c r="AH31" s="698">
        <f t="shared" si="4"/>
        <v>0</v>
      </c>
      <c r="AI31" s="696"/>
      <c r="AJ31" s="698">
        <f t="shared" si="0"/>
        <v>0</v>
      </c>
      <c r="AK31" s="696"/>
      <c r="AL31" s="698">
        <f t="shared" si="5"/>
        <v>0</v>
      </c>
    </row>
    <row r="32" spans="2:38" ht="13.5" customHeight="1">
      <c r="B32" s="507" t="s">
        <v>843</v>
      </c>
      <c r="C32" s="236">
        <v>40</v>
      </c>
      <c r="D32" s="672"/>
      <c r="E32" s="219"/>
      <c r="F32" s="198"/>
      <c r="G32" s="490"/>
      <c r="H32" s="219"/>
      <c r="I32" s="198"/>
      <c r="J32" s="490"/>
      <c r="K32" s="219"/>
      <c r="L32" s="198"/>
      <c r="M32" s="490"/>
      <c r="N32" s="219"/>
      <c r="O32" s="198"/>
      <c r="P32" s="490"/>
      <c r="Q32" s="219"/>
      <c r="R32" s="198"/>
      <c r="S32" s="490"/>
      <c r="AA32" s="697" t="s">
        <v>1440</v>
      </c>
      <c r="AB32" s="698">
        <f t="shared" si="1"/>
        <v>0</v>
      </c>
      <c r="AC32" s="696"/>
      <c r="AD32" s="698">
        <f t="shared" si="2"/>
        <v>0</v>
      </c>
      <c r="AE32" s="696"/>
      <c r="AF32" s="698">
        <f t="shared" si="3"/>
        <v>0</v>
      </c>
      <c r="AG32" s="696"/>
      <c r="AH32" s="698">
        <f t="shared" si="4"/>
        <v>0</v>
      </c>
      <c r="AI32" s="696"/>
      <c r="AJ32" s="698">
        <f t="shared" si="0"/>
        <v>0</v>
      </c>
      <c r="AK32" s="696"/>
      <c r="AL32" s="698">
        <f t="shared" si="5"/>
        <v>0</v>
      </c>
    </row>
    <row r="33" spans="2:38" ht="13.5" customHeight="1">
      <c r="B33" s="151" t="s">
        <v>844</v>
      </c>
      <c r="C33" s="236">
        <v>500</v>
      </c>
      <c r="D33" s="672"/>
      <c r="E33" s="219"/>
      <c r="F33" s="198"/>
      <c r="G33" s="490"/>
      <c r="H33" s="219"/>
      <c r="I33" s="198"/>
      <c r="J33" s="490"/>
      <c r="K33" s="219"/>
      <c r="L33" s="198"/>
      <c r="M33" s="490"/>
      <c r="N33" s="219"/>
      <c r="O33" s="198"/>
      <c r="P33" s="490"/>
      <c r="Q33" s="219"/>
      <c r="R33" s="198"/>
      <c r="S33" s="490"/>
      <c r="AA33" s="697" t="s">
        <v>1441</v>
      </c>
      <c r="AB33" s="698">
        <f t="shared" si="1"/>
        <v>0</v>
      </c>
      <c r="AC33" s="696"/>
      <c r="AD33" s="698">
        <f t="shared" si="2"/>
        <v>0</v>
      </c>
      <c r="AE33" s="696"/>
      <c r="AF33" s="698">
        <f t="shared" si="3"/>
        <v>0</v>
      </c>
      <c r="AG33" s="696"/>
      <c r="AH33" s="698">
        <f t="shared" si="4"/>
        <v>0</v>
      </c>
      <c r="AI33" s="696"/>
      <c r="AJ33" s="698">
        <f t="shared" si="0"/>
        <v>0</v>
      </c>
      <c r="AK33" s="696"/>
      <c r="AL33" s="698">
        <f t="shared" si="5"/>
        <v>0</v>
      </c>
    </row>
    <row r="34" spans="2:38" ht="13.5" customHeight="1">
      <c r="B34" s="151" t="s">
        <v>845</v>
      </c>
      <c r="C34" s="236">
        <v>390</v>
      </c>
      <c r="D34" s="672"/>
      <c r="E34" s="219"/>
      <c r="F34" s="198"/>
      <c r="G34" s="490"/>
      <c r="H34" s="219"/>
      <c r="I34" s="198"/>
      <c r="J34" s="490"/>
      <c r="K34" s="219"/>
      <c r="L34" s="198"/>
      <c r="M34" s="490"/>
      <c r="N34" s="219"/>
      <c r="O34" s="198"/>
      <c r="P34" s="490"/>
      <c r="Q34" s="219"/>
      <c r="R34" s="198"/>
      <c r="S34" s="490"/>
      <c r="AA34" s="697" t="s">
        <v>1442</v>
      </c>
      <c r="AB34" s="698">
        <f t="shared" si="1"/>
        <v>0</v>
      </c>
      <c r="AC34" s="696"/>
      <c r="AD34" s="698">
        <f t="shared" si="2"/>
        <v>0</v>
      </c>
      <c r="AE34" s="696"/>
      <c r="AF34" s="698">
        <f t="shared" si="3"/>
        <v>0</v>
      </c>
      <c r="AG34" s="696"/>
      <c r="AH34" s="698">
        <f t="shared" si="4"/>
        <v>0</v>
      </c>
      <c r="AI34" s="696"/>
      <c r="AJ34" s="698">
        <f t="shared" si="0"/>
        <v>0</v>
      </c>
      <c r="AK34" s="696"/>
      <c r="AL34" s="698">
        <f t="shared" si="5"/>
        <v>0</v>
      </c>
    </row>
    <row r="35" spans="2:38" ht="13.5" customHeight="1">
      <c r="B35" s="151" t="s">
        <v>846</v>
      </c>
      <c r="C35" s="236">
        <v>130</v>
      </c>
      <c r="D35" s="672"/>
      <c r="E35" s="219"/>
      <c r="F35" s="198"/>
      <c r="G35" s="490"/>
      <c r="H35" s="219"/>
      <c r="I35" s="198"/>
      <c r="J35" s="490"/>
      <c r="K35" s="219"/>
      <c r="L35" s="198"/>
      <c r="M35" s="490"/>
      <c r="N35" s="219"/>
      <c r="O35" s="198"/>
      <c r="P35" s="490"/>
      <c r="Q35" s="219"/>
      <c r="R35" s="198"/>
      <c r="S35" s="490"/>
      <c r="AA35" s="697" t="s">
        <v>1443</v>
      </c>
      <c r="AB35" s="698">
        <f t="shared" si="1"/>
        <v>0</v>
      </c>
      <c r="AC35" s="696"/>
      <c r="AD35" s="698">
        <f t="shared" si="2"/>
        <v>0</v>
      </c>
      <c r="AE35" s="696"/>
      <c r="AF35" s="698">
        <f t="shared" si="3"/>
        <v>0</v>
      </c>
      <c r="AG35" s="696"/>
      <c r="AH35" s="698">
        <f t="shared" si="4"/>
        <v>0</v>
      </c>
      <c r="AI35" s="696"/>
      <c r="AJ35" s="698">
        <f t="shared" si="0"/>
        <v>0</v>
      </c>
      <c r="AK35" s="696"/>
      <c r="AL35" s="698">
        <f t="shared" si="5"/>
        <v>0</v>
      </c>
    </row>
    <row r="36" spans="2:38" ht="13.5" customHeight="1">
      <c r="B36" s="151" t="s">
        <v>847</v>
      </c>
      <c r="C36" s="236">
        <v>110</v>
      </c>
      <c r="D36" s="672"/>
      <c r="E36" s="219"/>
      <c r="F36" s="198"/>
      <c r="G36" s="490"/>
      <c r="H36" s="219"/>
      <c r="I36" s="198"/>
      <c r="J36" s="490"/>
      <c r="K36" s="219"/>
      <c r="L36" s="198"/>
      <c r="M36" s="490"/>
      <c r="N36" s="219"/>
      <c r="O36" s="198"/>
      <c r="P36" s="490"/>
      <c r="Q36" s="219"/>
      <c r="R36" s="198"/>
      <c r="S36" s="490"/>
      <c r="AA36" s="697" t="s">
        <v>1444</v>
      </c>
      <c r="AB36" s="698">
        <f t="shared" si="1"/>
        <v>0</v>
      </c>
      <c r="AC36" s="696"/>
      <c r="AD36" s="698">
        <f t="shared" si="2"/>
        <v>0</v>
      </c>
      <c r="AE36" s="696"/>
      <c r="AF36" s="698">
        <f t="shared" si="3"/>
        <v>0</v>
      </c>
      <c r="AG36" s="696"/>
      <c r="AH36" s="698">
        <f t="shared" si="4"/>
        <v>0</v>
      </c>
      <c r="AI36" s="696"/>
      <c r="AJ36" s="698">
        <f t="shared" si="0"/>
        <v>0</v>
      </c>
      <c r="AK36" s="696"/>
      <c r="AL36" s="698">
        <f t="shared" si="5"/>
        <v>0</v>
      </c>
    </row>
    <row r="37" spans="2:38" ht="13.5" customHeight="1">
      <c r="B37" s="501" t="s">
        <v>436</v>
      </c>
      <c r="C37" s="499">
        <f>SUM(C24:C36)</f>
        <v>5710</v>
      </c>
      <c r="D37" s="502">
        <f>SUM(D24:D36)</f>
        <v>0</v>
      </c>
      <c r="E37" s="500"/>
      <c r="F37" s="499">
        <f>SUM(F24:F36)</f>
        <v>0</v>
      </c>
      <c r="G37" s="502">
        <f>SUM(G24:G36)</f>
        <v>0</v>
      </c>
      <c r="H37" s="500" t="s">
        <v>438</v>
      </c>
      <c r="I37" s="499">
        <f>SUM(I24:I36)</f>
        <v>170</v>
      </c>
      <c r="J37" s="502">
        <f>SUM(J24:J36)</f>
        <v>0</v>
      </c>
      <c r="K37" s="501" t="s">
        <v>420</v>
      </c>
      <c r="L37" s="499">
        <f>SUM(L24:L36)</f>
        <v>0</v>
      </c>
      <c r="M37" s="502">
        <f>SUM(M24:M36)</f>
        <v>0</v>
      </c>
      <c r="N37" s="501" t="s">
        <v>552</v>
      </c>
      <c r="O37" s="499">
        <f>SUM(O24:O36)</f>
        <v>0</v>
      </c>
      <c r="P37" s="502">
        <f>SUM(P24:P36)</f>
        <v>0</v>
      </c>
      <c r="Q37" s="501" t="s">
        <v>421</v>
      </c>
      <c r="R37" s="499">
        <f>SUM(R24:R36)</f>
        <v>0</v>
      </c>
      <c r="S37" s="502">
        <f>SUM(S24:S36)</f>
        <v>0</v>
      </c>
      <c r="AA37" s="696"/>
      <c r="AB37" s="698">
        <f t="shared" si="1"/>
        <v>0</v>
      </c>
      <c r="AC37" s="696"/>
      <c r="AD37" s="698">
        <f t="shared" si="2"/>
        <v>0</v>
      </c>
      <c r="AE37" s="696"/>
      <c r="AF37" s="698">
        <f t="shared" si="3"/>
        <v>0</v>
      </c>
      <c r="AG37" s="696"/>
      <c r="AH37" s="698">
        <f t="shared" si="4"/>
        <v>0</v>
      </c>
      <c r="AI37" s="696"/>
      <c r="AJ37" s="698">
        <f t="shared" si="0"/>
        <v>0</v>
      </c>
      <c r="AK37" s="696"/>
      <c r="AL37" s="698">
        <f t="shared" si="5"/>
        <v>0</v>
      </c>
    </row>
    <row r="38" spans="2:38" ht="13.5" customHeight="1">
      <c r="B38" s="503"/>
      <c r="C38" s="687"/>
      <c r="D38" s="687"/>
      <c r="E38" s="688"/>
      <c r="F38" s="687"/>
      <c r="G38" s="687"/>
      <c r="H38" s="688"/>
      <c r="I38" s="687"/>
      <c r="J38" s="687"/>
      <c r="K38" s="503"/>
      <c r="L38" s="687"/>
      <c r="M38" s="687"/>
      <c r="N38" s="503"/>
      <c r="O38" s="687"/>
      <c r="P38" s="687"/>
      <c r="Q38" s="147" t="s">
        <v>422</v>
      </c>
      <c r="R38" s="206">
        <f>SUM(C37,F37,I37,L37,O37,R37)</f>
        <v>5880</v>
      </c>
      <c r="S38" s="502">
        <f>D37+J37</f>
        <v>0</v>
      </c>
    </row>
    <row r="39" spans="2:38" ht="13.5" customHeight="1">
      <c r="B39" s="503"/>
      <c r="C39" s="687"/>
      <c r="D39" s="687"/>
      <c r="E39" s="688"/>
      <c r="F39" s="687"/>
      <c r="G39" s="687"/>
      <c r="H39" s="688"/>
      <c r="I39" s="687"/>
      <c r="J39" s="687"/>
      <c r="K39" s="503"/>
      <c r="L39" s="687"/>
      <c r="M39" s="687"/>
      <c r="N39" s="503"/>
      <c r="O39" s="687"/>
      <c r="P39" s="687"/>
      <c r="Q39" s="503"/>
      <c r="R39" s="687"/>
      <c r="S39" s="687"/>
    </row>
    <row r="40" spans="2:38" ht="13.5" customHeight="1">
      <c r="B40" s="917" t="s">
        <v>577</v>
      </c>
      <c r="C40" s="917"/>
      <c r="D40" s="917"/>
      <c r="E40" s="917"/>
      <c r="F40" s="917"/>
      <c r="G40" s="917"/>
      <c r="H40" s="917"/>
      <c r="I40" s="917"/>
      <c r="J40" s="917"/>
      <c r="K40" s="917"/>
      <c r="L40" s="917"/>
      <c r="M40" s="917"/>
      <c r="N40" s="917"/>
      <c r="O40" s="917"/>
      <c r="P40" s="917"/>
      <c r="Q40" s="917"/>
      <c r="R40" s="917"/>
      <c r="S40" s="917"/>
    </row>
    <row r="41" spans="2:38" ht="13.5" customHeight="1">
      <c r="B41" s="164" t="s">
        <v>727</v>
      </c>
      <c r="C41" s="208"/>
      <c r="D41" s="208"/>
      <c r="E41" s="506"/>
      <c r="F41" s="208"/>
      <c r="G41" s="208"/>
      <c r="H41" s="506"/>
      <c r="I41" s="208"/>
      <c r="J41" s="208"/>
      <c r="K41" s="506"/>
      <c r="L41" s="208"/>
      <c r="M41" s="208"/>
      <c r="N41" s="506"/>
      <c r="O41" s="208"/>
      <c r="P41" s="208"/>
      <c r="Q41" s="506"/>
      <c r="R41" s="208"/>
      <c r="S41" s="208"/>
    </row>
    <row r="42" spans="2:38" ht="13.5" customHeight="1">
      <c r="B42" s="885" t="s">
        <v>1009</v>
      </c>
      <c r="C42" s="885"/>
      <c r="D42" s="885"/>
      <c r="E42" s="885"/>
      <c r="F42" s="885"/>
      <c r="G42" s="885"/>
      <c r="H42" s="885"/>
      <c r="I42" s="885"/>
      <c r="J42" s="885"/>
      <c r="K42" s="885"/>
      <c r="L42" s="885"/>
      <c r="M42" s="885"/>
      <c r="N42" s="885"/>
      <c r="O42" s="885"/>
      <c r="P42" s="885"/>
      <c r="Q42" s="885"/>
      <c r="R42" s="885"/>
      <c r="S42" s="885"/>
    </row>
    <row r="43" spans="2:38" ht="13.5" customHeight="1">
      <c r="B43" s="885"/>
      <c r="C43" s="885"/>
      <c r="D43" s="885"/>
      <c r="E43" s="885"/>
      <c r="F43" s="885"/>
      <c r="G43" s="885"/>
      <c r="H43" s="885"/>
      <c r="I43" s="885"/>
      <c r="J43" s="885"/>
      <c r="K43" s="885"/>
      <c r="L43" s="885"/>
      <c r="M43" s="885"/>
      <c r="N43" s="885"/>
      <c r="O43" s="885"/>
      <c r="P43" s="885"/>
      <c r="Q43" s="885"/>
      <c r="R43" s="885"/>
      <c r="S43" s="885"/>
    </row>
    <row r="44" spans="2:38" ht="13.5" customHeight="1">
      <c r="B44"/>
      <c r="C44" s="234"/>
      <c r="D44" s="234"/>
      <c r="E44"/>
      <c r="F44" s="234"/>
      <c r="G44" s="234"/>
      <c r="H44"/>
      <c r="I44" s="234"/>
    </row>
    <row r="45" spans="2:38" ht="13.5" customHeight="1">
      <c r="C45" s="234"/>
      <c r="D45" s="234"/>
      <c r="E45"/>
      <c r="F45" s="234"/>
      <c r="G45" s="234"/>
      <c r="H45"/>
      <c r="I45" s="234"/>
    </row>
    <row r="46" spans="2:38" ht="13.5" customHeight="1">
      <c r="B46"/>
      <c r="C46" s="234"/>
      <c r="D46" s="234"/>
      <c r="E46"/>
      <c r="F46" s="234"/>
      <c r="G46" s="234"/>
      <c r="H46"/>
      <c r="I46" s="234"/>
    </row>
    <row r="47" spans="2:38" ht="13.5" customHeight="1">
      <c r="B47"/>
      <c r="C47" s="234"/>
      <c r="D47" s="234"/>
      <c r="E47"/>
      <c r="F47" s="234"/>
      <c r="G47" s="234"/>
      <c r="H47"/>
      <c r="I47" s="234"/>
    </row>
    <row r="48" spans="2:3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sheetData>
  <sheetProtection password="9EF0" sheet="1"/>
  <mergeCells count="11">
    <mergeCell ref="AG6:AH6"/>
    <mergeCell ref="AI6:AJ6"/>
    <mergeCell ref="AK6:AL6"/>
    <mergeCell ref="D3:E3"/>
    <mergeCell ref="F3:G3"/>
    <mergeCell ref="B43:S43"/>
    <mergeCell ref="B42:S42"/>
    <mergeCell ref="B40:S40"/>
    <mergeCell ref="AA6:AB6"/>
    <mergeCell ref="AC6:AD6"/>
    <mergeCell ref="AE6:AF6"/>
  </mergeCells>
  <phoneticPr fontId="2"/>
  <conditionalFormatting sqref="G8:G18 J8:J18 M8:M18 P8:P18 S8:S18 G24:G36 J24:J36 M24:M36 P24:P36 S24:S36 D24:D36">
    <cfRule type="cellIs" dxfId="29" priority="4" operator="greaterThan">
      <formula>C8</formula>
    </cfRule>
  </conditionalFormatting>
  <conditionalFormatting sqref="D8:D18">
    <cfRule type="cellIs" dxfId="28" priority="3" operator="greaterThan">
      <formula>C8</formula>
    </cfRule>
  </conditionalFormatting>
  <hyperlinks>
    <hyperlink ref="A1" location="最初に入力!A1" tooltip=" " display=" " xr:uid="{4FF663E9-9E05-41FD-A0CA-56F1849162B2}"/>
  </hyperlinks>
  <pageMargins left="0.31496062992125984" right="0.31496062992125984" top="0.15748031496062992" bottom="0.19685039370078741" header="0.31496062992125984" footer="0"/>
  <pageSetup paperSize="9" scale="92" orientation="landscape" r:id="rId1"/>
  <headerFooter>
    <oddFooter>&amp;R&amp;"ＭＳ Ｐゴシック,標準"&amp;8㈱中国新聞サービスセンター</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E9F05-9CAC-4EF0-B10A-BA1C5FF4060C}">
  <sheetPr codeName="Sheet8">
    <pageSetUpPr fitToPage="1"/>
  </sheetPr>
  <dimension ref="A1:AL55"/>
  <sheetViews>
    <sheetView showGridLines="0" zoomScaleNormal="100" workbookViewId="0"/>
  </sheetViews>
  <sheetFormatPr defaultRowHeight="18.75"/>
  <cols>
    <col min="1" max="1" width="1.5" customWidth="1"/>
    <col min="2" max="2" width="10.625" style="133" customWidth="1"/>
    <col min="3" max="4" width="6.375" style="215" customWidth="1"/>
    <col min="5" max="5" width="10.625" style="133" customWidth="1"/>
    <col min="6" max="7" width="6.375" style="215" customWidth="1"/>
    <col min="8" max="8" width="10.625" style="133" customWidth="1"/>
    <col min="9" max="10" width="6.375" style="215" customWidth="1"/>
    <col min="11" max="11" width="10.625" style="133" customWidth="1"/>
    <col min="12" max="13" width="6.375" style="215" customWidth="1"/>
    <col min="14" max="14" width="10.625" style="133" customWidth="1"/>
    <col min="15" max="16" width="6.375" style="215" customWidth="1"/>
    <col min="17" max="17" width="10.625" style="133" customWidth="1"/>
    <col min="18" max="19" width="6.375" style="215" customWidth="1"/>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s>
  <sheetData>
    <row r="1" spans="1:38" ht="13.5" customHeight="1">
      <c r="A1" s="225" t="s">
        <v>284</v>
      </c>
      <c r="C1"/>
      <c r="D1"/>
      <c r="F1"/>
      <c r="G1"/>
      <c r="I1"/>
      <c r="J1"/>
      <c r="L1"/>
      <c r="M1"/>
      <c r="O1"/>
      <c r="P1"/>
      <c r="R1"/>
      <c r="S1" s="35" t="str">
        <f>最初に入力!N1</f>
        <v>2026年8月1日改定</v>
      </c>
      <c r="AA1" s="692" t="s">
        <v>1028</v>
      </c>
    </row>
    <row r="2" spans="1:38" ht="13.5" customHeight="1">
      <c r="B2" s="226" t="s">
        <v>285</v>
      </c>
      <c r="C2" s="227"/>
      <c r="D2" s="228" t="s">
        <v>286</v>
      </c>
      <c r="E2" s="229"/>
      <c r="F2" s="228" t="s">
        <v>287</v>
      </c>
      <c r="G2" s="227"/>
      <c r="H2" s="230" t="s">
        <v>288</v>
      </c>
      <c r="I2" s="228" t="s">
        <v>289</v>
      </c>
      <c r="J2" s="231"/>
      <c r="K2" s="229"/>
      <c r="L2" s="228" t="s">
        <v>290</v>
      </c>
      <c r="M2" s="231"/>
      <c r="N2" s="232"/>
      <c r="O2" s="227"/>
      <c r="P2" s="228" t="s">
        <v>291</v>
      </c>
      <c r="Q2" s="229"/>
      <c r="R2" s="233" t="s">
        <v>292</v>
      </c>
      <c r="S2" s="233" t="s">
        <v>293</v>
      </c>
    </row>
    <row r="3" spans="1:38" ht="29.25" customHeight="1">
      <c r="B3" s="167" t="str">
        <f>IF(最初に入力!C2&lt;&gt;"",TEXT(最初に入力!C2,"m月d日(aaa)"),"")</f>
        <v/>
      </c>
      <c r="C3" s="504"/>
      <c r="D3" s="908">
        <f>最初に入力!C5</f>
        <v>0</v>
      </c>
      <c r="E3" s="909"/>
      <c r="F3" s="908">
        <f>S17+S26</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row>
    <row r="5" spans="1:38" ht="13.5" customHeight="1">
      <c r="B5" s="144" t="s">
        <v>835</v>
      </c>
      <c r="C5" s="208"/>
      <c r="D5" s="208"/>
      <c r="E5" s="506"/>
      <c r="F5" s="208"/>
      <c r="G5" s="208"/>
      <c r="H5" s="506"/>
      <c r="I5" s="208"/>
      <c r="J5" s="208"/>
      <c r="K5" s="494"/>
      <c r="L5" s="208"/>
      <c r="M5" s="208"/>
      <c r="N5" s="506"/>
      <c r="O5" s="208"/>
      <c r="P5" s="237"/>
      <c r="Q5" s="506"/>
      <c r="R5" s="208"/>
      <c r="S5" s="170" t="s">
        <v>295</v>
      </c>
    </row>
    <row r="6" spans="1:38" ht="13.5" customHeight="1">
      <c r="B6" s="682" t="s">
        <v>741</v>
      </c>
      <c r="C6" s="683"/>
      <c r="D6" s="684"/>
      <c r="E6" s="685" t="s">
        <v>742</v>
      </c>
      <c r="F6" s="683"/>
      <c r="G6" s="684"/>
      <c r="H6" s="686" t="s">
        <v>743</v>
      </c>
      <c r="I6" s="683"/>
      <c r="J6" s="684"/>
      <c r="K6" s="686" t="s">
        <v>744</v>
      </c>
      <c r="L6" s="683"/>
      <c r="M6" s="684"/>
      <c r="N6" s="686" t="s">
        <v>745</v>
      </c>
      <c r="O6" s="683"/>
      <c r="P6" s="684"/>
      <c r="Q6" s="686" t="s">
        <v>746</v>
      </c>
      <c r="R6" s="683"/>
      <c r="S6" s="684"/>
      <c r="AA6" s="907" t="s">
        <v>1122</v>
      </c>
      <c r="AB6" s="907"/>
      <c r="AC6" s="907" t="s">
        <v>1124</v>
      </c>
      <c r="AD6" s="907"/>
      <c r="AE6" s="907" t="s">
        <v>1125</v>
      </c>
      <c r="AF6" s="907"/>
      <c r="AG6" s="907" t="s">
        <v>1126</v>
      </c>
      <c r="AH6" s="907"/>
      <c r="AI6" s="907" t="s">
        <v>1373</v>
      </c>
      <c r="AJ6" s="907"/>
      <c r="AK6" s="907" t="s">
        <v>1127</v>
      </c>
      <c r="AL6" s="907"/>
    </row>
    <row r="7" spans="1:38" ht="13.5" customHeight="1">
      <c r="B7" s="193" t="s">
        <v>302</v>
      </c>
      <c r="C7" s="194" t="s">
        <v>303</v>
      </c>
      <c r="D7" s="195" t="s">
        <v>304</v>
      </c>
      <c r="E7" s="643" t="s">
        <v>305</v>
      </c>
      <c r="F7" s="194" t="s">
        <v>303</v>
      </c>
      <c r="G7" s="195" t="s">
        <v>304</v>
      </c>
      <c r="H7" s="193" t="s">
        <v>305</v>
      </c>
      <c r="I7" s="194" t="s">
        <v>303</v>
      </c>
      <c r="J7" s="195" t="s">
        <v>304</v>
      </c>
      <c r="K7" s="193" t="s">
        <v>306</v>
      </c>
      <c r="L7" s="194" t="s">
        <v>303</v>
      </c>
      <c r="M7" s="195" t="s">
        <v>304</v>
      </c>
      <c r="N7" s="193" t="s">
        <v>306</v>
      </c>
      <c r="O7" s="194" t="s">
        <v>303</v>
      </c>
      <c r="P7" s="195" t="s">
        <v>304</v>
      </c>
      <c r="Q7" s="193" t="s">
        <v>306</v>
      </c>
      <c r="R7" s="194" t="s">
        <v>303</v>
      </c>
      <c r="S7" s="195"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75" t="s">
        <v>568</v>
      </c>
      <c r="C8" s="196">
        <v>150</v>
      </c>
      <c r="D8" s="670"/>
      <c r="E8" s="176"/>
      <c r="F8" s="196"/>
      <c r="G8" s="209"/>
      <c r="H8" s="175"/>
      <c r="I8" s="196"/>
      <c r="J8" s="209"/>
      <c r="K8" s="176"/>
      <c r="L8" s="196"/>
      <c r="M8" s="209"/>
      <c r="N8" s="175"/>
      <c r="O8" s="196"/>
      <c r="P8" s="209"/>
      <c r="Q8" s="175"/>
      <c r="R8" s="196"/>
      <c r="S8" s="209"/>
      <c r="AA8" s="733" t="s">
        <v>1445</v>
      </c>
      <c r="AB8" s="698">
        <f t="shared" ref="AB8:AB25" si="0">D8</f>
        <v>0</v>
      </c>
      <c r="AC8" s="696"/>
      <c r="AD8" s="698">
        <f t="shared" ref="AD8:AD25" si="1">G8</f>
        <v>0</v>
      </c>
      <c r="AE8" s="696"/>
      <c r="AF8" s="698">
        <f t="shared" ref="AF8:AF25" si="2">J8</f>
        <v>0</v>
      </c>
      <c r="AG8" s="696"/>
      <c r="AH8" s="698">
        <f t="shared" ref="AH8:AH25" si="3">M8</f>
        <v>0</v>
      </c>
      <c r="AI8" s="696"/>
      <c r="AJ8" s="698">
        <f t="shared" ref="AJ8:AJ25" si="4">P8</f>
        <v>0</v>
      </c>
      <c r="AK8" s="696"/>
      <c r="AL8" s="698">
        <f t="shared" ref="AL8:AL25" si="5">S8</f>
        <v>0</v>
      </c>
    </row>
    <row r="9" spans="1:38" ht="13.5" customHeight="1">
      <c r="B9" s="154" t="s">
        <v>569</v>
      </c>
      <c r="C9" s="200">
        <v>370</v>
      </c>
      <c r="D9" s="671"/>
      <c r="E9" s="177"/>
      <c r="F9" s="200"/>
      <c r="G9" s="201"/>
      <c r="H9" s="154"/>
      <c r="I9" s="200"/>
      <c r="J9" s="201"/>
      <c r="K9" s="177"/>
      <c r="L9" s="200"/>
      <c r="M9" s="201"/>
      <c r="N9" s="154"/>
      <c r="O9" s="200"/>
      <c r="P9" s="201"/>
      <c r="Q9" s="154"/>
      <c r="R9" s="200"/>
      <c r="S9" s="201"/>
      <c r="AA9" s="733" t="s">
        <v>1446</v>
      </c>
      <c r="AB9" s="698">
        <f t="shared" si="0"/>
        <v>0</v>
      </c>
      <c r="AC9" s="696"/>
      <c r="AD9" s="698">
        <f t="shared" si="1"/>
        <v>0</v>
      </c>
      <c r="AE9" s="696"/>
      <c r="AF9" s="698">
        <f t="shared" si="2"/>
        <v>0</v>
      </c>
      <c r="AG9" s="696"/>
      <c r="AH9" s="698">
        <f t="shared" si="3"/>
        <v>0</v>
      </c>
      <c r="AI9" s="696"/>
      <c r="AJ9" s="698">
        <f t="shared" si="4"/>
        <v>0</v>
      </c>
      <c r="AK9" s="696"/>
      <c r="AL9" s="698">
        <f t="shared" si="5"/>
        <v>0</v>
      </c>
    </row>
    <row r="10" spans="1:38" ht="13.5" customHeight="1">
      <c r="B10" s="154" t="s">
        <v>570</v>
      </c>
      <c r="C10" s="200">
        <v>420</v>
      </c>
      <c r="D10" s="671"/>
      <c r="E10" s="177"/>
      <c r="F10" s="200"/>
      <c r="G10" s="201"/>
      <c r="H10" s="154" t="s">
        <v>571</v>
      </c>
      <c r="I10" s="200">
        <v>70</v>
      </c>
      <c r="J10" s="201"/>
      <c r="K10" s="528"/>
      <c r="L10" s="200"/>
      <c r="M10" s="201"/>
      <c r="N10" s="154"/>
      <c r="O10" s="200"/>
      <c r="P10" s="201"/>
      <c r="Q10" s="154"/>
      <c r="R10" s="200"/>
      <c r="S10" s="201"/>
      <c r="AA10" s="733" t="s">
        <v>1447</v>
      </c>
      <c r="AB10" s="698">
        <f t="shared" si="0"/>
        <v>0</v>
      </c>
      <c r="AC10" s="696"/>
      <c r="AD10" s="698">
        <f t="shared" si="1"/>
        <v>0</v>
      </c>
      <c r="AE10" s="697" t="s">
        <v>1448</v>
      </c>
      <c r="AF10" s="698">
        <f t="shared" si="2"/>
        <v>0</v>
      </c>
      <c r="AG10" s="696"/>
      <c r="AH10" s="698">
        <f t="shared" si="3"/>
        <v>0</v>
      </c>
      <c r="AI10" s="696"/>
      <c r="AJ10" s="698">
        <f t="shared" si="4"/>
        <v>0</v>
      </c>
      <c r="AK10" s="696"/>
      <c r="AL10" s="698">
        <f t="shared" si="5"/>
        <v>0</v>
      </c>
    </row>
    <row r="11" spans="1:38" ht="13.5" customHeight="1">
      <c r="B11" s="154" t="s">
        <v>572</v>
      </c>
      <c r="C11" s="200">
        <v>400</v>
      </c>
      <c r="D11" s="671"/>
      <c r="E11" s="177"/>
      <c r="F11" s="200"/>
      <c r="G11" s="201"/>
      <c r="H11" s="154"/>
      <c r="I11" s="200"/>
      <c r="J11" s="201"/>
      <c r="K11" s="177"/>
      <c r="L11" s="200"/>
      <c r="M11" s="201"/>
      <c r="N11" s="154"/>
      <c r="O11" s="200"/>
      <c r="P11" s="201"/>
      <c r="Q11" s="154"/>
      <c r="R11" s="200"/>
      <c r="S11" s="201"/>
      <c r="AA11" s="733" t="s">
        <v>1449</v>
      </c>
      <c r="AB11" s="698">
        <f t="shared" si="0"/>
        <v>0</v>
      </c>
      <c r="AC11" s="696"/>
      <c r="AD11" s="698">
        <f t="shared" si="1"/>
        <v>0</v>
      </c>
      <c r="AE11" s="696"/>
      <c r="AF11" s="698">
        <f t="shared" si="2"/>
        <v>0</v>
      </c>
      <c r="AG11" s="696"/>
      <c r="AH11" s="698">
        <f t="shared" si="3"/>
        <v>0</v>
      </c>
      <c r="AI11" s="696"/>
      <c r="AJ11" s="698">
        <f t="shared" si="4"/>
        <v>0</v>
      </c>
      <c r="AK11" s="696"/>
      <c r="AL11" s="698">
        <f t="shared" si="5"/>
        <v>0</v>
      </c>
    </row>
    <row r="12" spans="1:38" ht="13.5" customHeight="1">
      <c r="B12" s="154" t="s">
        <v>573</v>
      </c>
      <c r="C12" s="200">
        <v>430</v>
      </c>
      <c r="D12" s="671"/>
      <c r="E12" s="177"/>
      <c r="F12" s="200"/>
      <c r="G12" s="201"/>
      <c r="H12" s="154"/>
      <c r="I12" s="200"/>
      <c r="J12" s="201"/>
      <c r="K12" s="177"/>
      <c r="L12" s="200"/>
      <c r="M12" s="201"/>
      <c r="N12" s="154"/>
      <c r="O12" s="200"/>
      <c r="P12" s="201"/>
      <c r="Q12" s="154"/>
      <c r="R12" s="200"/>
      <c r="S12" s="201"/>
      <c r="AA12" s="733" t="s">
        <v>1450</v>
      </c>
      <c r="AB12" s="698">
        <f t="shared" si="0"/>
        <v>0</v>
      </c>
      <c r="AC12" s="696"/>
      <c r="AD12" s="698">
        <f t="shared" si="1"/>
        <v>0</v>
      </c>
      <c r="AE12" s="696"/>
      <c r="AF12" s="698">
        <f t="shared" si="2"/>
        <v>0</v>
      </c>
      <c r="AG12" s="696"/>
      <c r="AH12" s="698">
        <f t="shared" si="3"/>
        <v>0</v>
      </c>
      <c r="AI12" s="696"/>
      <c r="AJ12" s="698">
        <f t="shared" si="4"/>
        <v>0</v>
      </c>
      <c r="AK12" s="696"/>
      <c r="AL12" s="698">
        <f t="shared" si="5"/>
        <v>0</v>
      </c>
    </row>
    <row r="13" spans="1:38" ht="13.5" customHeight="1">
      <c r="B13" s="154" t="s">
        <v>574</v>
      </c>
      <c r="C13" s="200">
        <v>130</v>
      </c>
      <c r="D13" s="671"/>
      <c r="E13" s="177"/>
      <c r="F13" s="200"/>
      <c r="G13" s="201"/>
      <c r="H13" s="154"/>
      <c r="I13" s="200"/>
      <c r="J13" s="201"/>
      <c r="K13" s="177"/>
      <c r="L13" s="200"/>
      <c r="M13" s="201"/>
      <c r="N13" s="154"/>
      <c r="O13" s="200"/>
      <c r="P13" s="201"/>
      <c r="Q13" s="154"/>
      <c r="R13" s="200"/>
      <c r="S13" s="201"/>
      <c r="AA13" s="733" t="s">
        <v>1451</v>
      </c>
      <c r="AB13" s="698">
        <f t="shared" si="0"/>
        <v>0</v>
      </c>
      <c r="AC13" s="696"/>
      <c r="AD13" s="698">
        <f t="shared" si="1"/>
        <v>0</v>
      </c>
      <c r="AE13" s="696"/>
      <c r="AF13" s="698">
        <f t="shared" si="2"/>
        <v>0</v>
      </c>
      <c r="AG13" s="696"/>
      <c r="AH13" s="698">
        <f t="shared" si="3"/>
        <v>0</v>
      </c>
      <c r="AI13" s="696"/>
      <c r="AJ13" s="698">
        <f t="shared" si="4"/>
        <v>0</v>
      </c>
      <c r="AK13" s="696"/>
      <c r="AL13" s="698">
        <f t="shared" si="5"/>
        <v>0</v>
      </c>
    </row>
    <row r="14" spans="1:38" ht="13.5" customHeight="1">
      <c r="B14" s="154" t="s">
        <v>575</v>
      </c>
      <c r="C14" s="200">
        <v>270</v>
      </c>
      <c r="D14" s="671"/>
      <c r="E14" s="177"/>
      <c r="F14" s="200"/>
      <c r="G14" s="201"/>
      <c r="H14" s="154"/>
      <c r="I14" s="200"/>
      <c r="J14" s="201"/>
      <c r="K14" s="177"/>
      <c r="L14" s="200"/>
      <c r="M14" s="201"/>
      <c r="N14" s="154"/>
      <c r="O14" s="200"/>
      <c r="P14" s="201"/>
      <c r="Q14" s="154"/>
      <c r="R14" s="200"/>
      <c r="S14" s="201"/>
      <c r="AA14" s="733" t="s">
        <v>1452</v>
      </c>
      <c r="AB14" s="698">
        <f t="shared" si="0"/>
        <v>0</v>
      </c>
      <c r="AC14" s="696"/>
      <c r="AD14" s="698">
        <f t="shared" si="1"/>
        <v>0</v>
      </c>
      <c r="AE14" s="696"/>
      <c r="AF14" s="698">
        <f t="shared" si="2"/>
        <v>0</v>
      </c>
      <c r="AG14" s="696"/>
      <c r="AH14" s="698">
        <f t="shared" si="3"/>
        <v>0</v>
      </c>
      <c r="AI14" s="696"/>
      <c r="AJ14" s="698">
        <f t="shared" si="4"/>
        <v>0</v>
      </c>
      <c r="AK14" s="696"/>
      <c r="AL14" s="698">
        <f t="shared" si="5"/>
        <v>0</v>
      </c>
    </row>
    <row r="15" spans="1:38" ht="13.5" customHeight="1">
      <c r="B15" s="789" t="s">
        <v>576</v>
      </c>
      <c r="C15" s="200">
        <v>260</v>
      </c>
      <c r="D15" s="671"/>
      <c r="E15" s="177"/>
      <c r="F15" s="200"/>
      <c r="G15" s="201"/>
      <c r="H15" s="154"/>
      <c r="I15" s="200"/>
      <c r="J15" s="201"/>
      <c r="K15" s="177"/>
      <c r="L15" s="200"/>
      <c r="M15" s="201"/>
      <c r="N15" s="154"/>
      <c r="O15" s="200"/>
      <c r="P15" s="201"/>
      <c r="Q15" s="154"/>
      <c r="R15" s="200"/>
      <c r="S15" s="201"/>
      <c r="AA15" s="733" t="s">
        <v>1453</v>
      </c>
      <c r="AB15" s="698">
        <f t="shared" si="0"/>
        <v>0</v>
      </c>
      <c r="AC15" s="696"/>
      <c r="AD15" s="698">
        <f t="shared" si="1"/>
        <v>0</v>
      </c>
      <c r="AE15" s="696"/>
      <c r="AF15" s="698">
        <f t="shared" si="2"/>
        <v>0</v>
      </c>
      <c r="AG15" s="696"/>
      <c r="AH15" s="698">
        <f t="shared" si="3"/>
        <v>0</v>
      </c>
      <c r="AI15" s="696"/>
      <c r="AJ15" s="698">
        <f t="shared" si="4"/>
        <v>0</v>
      </c>
      <c r="AK15" s="696"/>
      <c r="AL15" s="698">
        <f t="shared" si="5"/>
        <v>0</v>
      </c>
    </row>
    <row r="16" spans="1:38" ht="13.5" customHeight="1">
      <c r="B16" s="501" t="s">
        <v>436</v>
      </c>
      <c r="C16" s="499">
        <f>SUM(C8:C15)</f>
        <v>2430</v>
      </c>
      <c r="D16" s="502">
        <f>SUM(D8:D15)</f>
        <v>0</v>
      </c>
      <c r="E16" s="644" t="s">
        <v>437</v>
      </c>
      <c r="F16" s="499">
        <f>SUM(F8:F15)</f>
        <v>0</v>
      </c>
      <c r="G16" s="502">
        <f>SUM(G8:G15)</f>
        <v>0</v>
      </c>
      <c r="H16" s="500" t="s">
        <v>438</v>
      </c>
      <c r="I16" s="499">
        <f>SUM(I8:I15)</f>
        <v>70</v>
      </c>
      <c r="J16" s="502">
        <f>SUM(J8:J15)</f>
        <v>0</v>
      </c>
      <c r="K16" s="501" t="s">
        <v>420</v>
      </c>
      <c r="L16" s="499">
        <f>SUM(L8:L15)</f>
        <v>0</v>
      </c>
      <c r="M16" s="502">
        <f>SUM(M8:M15)</f>
        <v>0</v>
      </c>
      <c r="N16" s="501" t="s">
        <v>552</v>
      </c>
      <c r="O16" s="499">
        <f>SUM(O8:O15)</f>
        <v>0</v>
      </c>
      <c r="P16" s="502">
        <f>SUM(P8:P15)</f>
        <v>0</v>
      </c>
      <c r="Q16" s="501" t="s">
        <v>421</v>
      </c>
      <c r="R16" s="499">
        <f>SUM(R8:R15)</f>
        <v>0</v>
      </c>
      <c r="S16" s="502">
        <f>SUM(S8:S15)</f>
        <v>0</v>
      </c>
      <c r="AA16" s="696"/>
      <c r="AB16" s="698">
        <f t="shared" si="0"/>
        <v>0</v>
      </c>
      <c r="AC16" s="696"/>
      <c r="AD16" s="698">
        <f t="shared" si="1"/>
        <v>0</v>
      </c>
      <c r="AE16" s="696"/>
      <c r="AF16" s="698">
        <f t="shared" si="2"/>
        <v>0</v>
      </c>
      <c r="AG16" s="696"/>
      <c r="AH16" s="698">
        <f t="shared" si="3"/>
        <v>0</v>
      </c>
      <c r="AI16" s="696"/>
      <c r="AJ16" s="698">
        <f t="shared" si="4"/>
        <v>0</v>
      </c>
      <c r="AK16" s="696"/>
      <c r="AL16" s="698">
        <f t="shared" si="5"/>
        <v>0</v>
      </c>
    </row>
    <row r="17" spans="2:38" ht="13.5" customHeight="1">
      <c r="B17" s="174"/>
      <c r="C17" s="205"/>
      <c r="D17" s="205"/>
      <c r="E17" s="204"/>
      <c r="F17" s="205"/>
      <c r="G17" s="205"/>
      <c r="H17" s="204"/>
      <c r="I17" s="205"/>
      <c r="J17" s="205"/>
      <c r="K17" s="174"/>
      <c r="L17" s="205"/>
      <c r="M17" s="205"/>
      <c r="N17" s="174"/>
      <c r="O17" s="205"/>
      <c r="P17" s="205"/>
      <c r="Q17" s="147" t="s">
        <v>422</v>
      </c>
      <c r="R17" s="206">
        <f>SUM(C16,F16,I16,L16,O16,R16)</f>
        <v>2500</v>
      </c>
      <c r="S17" s="207">
        <f>SUM(D16,G16,J16,M16,P16,S16)</f>
        <v>0</v>
      </c>
      <c r="AA17" s="696"/>
      <c r="AB17" s="698">
        <f t="shared" si="0"/>
        <v>0</v>
      </c>
      <c r="AC17" s="696"/>
      <c r="AD17" s="698">
        <f t="shared" si="1"/>
        <v>0</v>
      </c>
      <c r="AE17" s="696"/>
      <c r="AF17" s="698">
        <f t="shared" si="2"/>
        <v>0</v>
      </c>
      <c r="AG17" s="696"/>
      <c r="AH17" s="698">
        <f t="shared" si="3"/>
        <v>0</v>
      </c>
      <c r="AI17" s="696"/>
      <c r="AJ17" s="698">
        <f t="shared" si="4"/>
        <v>0</v>
      </c>
      <c r="AK17" s="696"/>
      <c r="AL17" s="698">
        <f t="shared" si="5"/>
        <v>0</v>
      </c>
    </row>
    <row r="18" spans="2:38" ht="13.5" customHeight="1">
      <c r="B18" s="917"/>
      <c r="C18" s="917"/>
      <c r="D18" s="917"/>
      <c r="E18" s="917"/>
      <c r="F18" s="917"/>
      <c r="G18" s="917"/>
      <c r="H18" s="917"/>
      <c r="I18" s="917"/>
      <c r="J18" s="917"/>
      <c r="K18" s="917"/>
      <c r="L18" s="917"/>
      <c r="M18" s="917"/>
      <c r="N18" s="917"/>
      <c r="O18" s="917"/>
      <c r="P18" s="917"/>
      <c r="Q18" s="917"/>
      <c r="R18" s="917"/>
      <c r="S18" s="917"/>
      <c r="AA18" s="696"/>
      <c r="AB18" s="698">
        <f t="shared" si="0"/>
        <v>0</v>
      </c>
      <c r="AC18" s="696"/>
      <c r="AD18" s="698">
        <f t="shared" si="1"/>
        <v>0</v>
      </c>
      <c r="AE18" s="696"/>
      <c r="AF18" s="698">
        <f t="shared" si="2"/>
        <v>0</v>
      </c>
      <c r="AG18" s="696"/>
      <c r="AH18" s="698">
        <f t="shared" si="3"/>
        <v>0</v>
      </c>
      <c r="AI18" s="696"/>
      <c r="AJ18" s="698">
        <f t="shared" si="4"/>
        <v>0</v>
      </c>
      <c r="AK18" s="696"/>
      <c r="AL18" s="698">
        <f t="shared" si="5"/>
        <v>0</v>
      </c>
    </row>
    <row r="19" spans="2:38" ht="13.5" customHeight="1">
      <c r="B19" s="144" t="s">
        <v>822</v>
      </c>
      <c r="C19" s="208"/>
      <c r="D19" s="208"/>
      <c r="E19" s="506"/>
      <c r="F19" s="208"/>
      <c r="G19" s="208"/>
      <c r="H19" s="506"/>
      <c r="I19" s="208"/>
      <c r="J19" s="208"/>
      <c r="K19" s="494"/>
      <c r="L19" s="208"/>
      <c r="M19" s="208"/>
      <c r="N19" s="506"/>
      <c r="O19" s="208"/>
      <c r="P19" s="237"/>
      <c r="Q19" s="506"/>
      <c r="R19" s="208"/>
      <c r="S19" s="170" t="s">
        <v>295</v>
      </c>
      <c r="AA19" s="696"/>
      <c r="AB19" s="698">
        <f t="shared" si="0"/>
        <v>0</v>
      </c>
      <c r="AC19" s="696"/>
      <c r="AD19" s="698">
        <f t="shared" si="1"/>
        <v>0</v>
      </c>
      <c r="AE19" s="696"/>
      <c r="AF19" s="698">
        <f t="shared" si="2"/>
        <v>0</v>
      </c>
      <c r="AG19" s="696"/>
      <c r="AH19" s="698">
        <f t="shared" si="3"/>
        <v>0</v>
      </c>
      <c r="AI19" s="696"/>
      <c r="AJ19" s="698">
        <f t="shared" si="4"/>
        <v>0</v>
      </c>
      <c r="AK19" s="696"/>
      <c r="AL19" s="698" t="str">
        <f t="shared" si="5"/>
        <v>&lt;広島折込ステーション&gt;</v>
      </c>
    </row>
    <row r="20" spans="2:38" ht="13.5" customHeight="1">
      <c r="B20" s="189" t="s">
        <v>741</v>
      </c>
      <c r="C20" s="190"/>
      <c r="D20" s="191"/>
      <c r="E20" s="192" t="s">
        <v>742</v>
      </c>
      <c r="F20" s="190"/>
      <c r="G20" s="191"/>
      <c r="H20" s="192" t="s">
        <v>743</v>
      </c>
      <c r="I20" s="190"/>
      <c r="J20" s="191"/>
      <c r="K20" s="192" t="s">
        <v>744</v>
      </c>
      <c r="L20" s="190"/>
      <c r="M20" s="191"/>
      <c r="N20" s="192" t="s">
        <v>745</v>
      </c>
      <c r="O20" s="190"/>
      <c r="P20" s="191"/>
      <c r="Q20" s="192" t="s">
        <v>746</v>
      </c>
      <c r="R20" s="190"/>
      <c r="S20" s="191"/>
      <c r="AA20" s="696"/>
      <c r="AB20" s="698">
        <f t="shared" si="0"/>
        <v>0</v>
      </c>
      <c r="AC20" s="696"/>
      <c r="AD20" s="698">
        <f t="shared" si="1"/>
        <v>0</v>
      </c>
      <c r="AE20" s="696"/>
      <c r="AF20" s="698">
        <f t="shared" si="2"/>
        <v>0</v>
      </c>
      <c r="AG20" s="696"/>
      <c r="AH20" s="698">
        <f t="shared" si="3"/>
        <v>0</v>
      </c>
      <c r="AI20" s="696"/>
      <c r="AJ20" s="698">
        <f t="shared" si="4"/>
        <v>0</v>
      </c>
      <c r="AK20" s="696"/>
      <c r="AL20" s="698">
        <f t="shared" si="5"/>
        <v>0</v>
      </c>
    </row>
    <row r="21" spans="2:38" ht="13.5" customHeight="1">
      <c r="B21" s="193" t="s">
        <v>302</v>
      </c>
      <c r="C21" s="194" t="s">
        <v>303</v>
      </c>
      <c r="D21" s="195" t="s">
        <v>304</v>
      </c>
      <c r="E21" s="193" t="s">
        <v>305</v>
      </c>
      <c r="F21" s="194" t="s">
        <v>303</v>
      </c>
      <c r="G21" s="195" t="s">
        <v>304</v>
      </c>
      <c r="H21" s="193" t="s">
        <v>305</v>
      </c>
      <c r="I21" s="194" t="s">
        <v>303</v>
      </c>
      <c r="J21" s="195" t="s">
        <v>304</v>
      </c>
      <c r="K21" s="193" t="s">
        <v>306</v>
      </c>
      <c r="L21" s="194" t="s">
        <v>303</v>
      </c>
      <c r="M21" s="195" t="s">
        <v>304</v>
      </c>
      <c r="N21" s="193" t="s">
        <v>306</v>
      </c>
      <c r="O21" s="194" t="s">
        <v>303</v>
      </c>
      <c r="P21" s="195" t="s">
        <v>304</v>
      </c>
      <c r="Q21" s="193" t="s">
        <v>306</v>
      </c>
      <c r="R21" s="194" t="s">
        <v>303</v>
      </c>
      <c r="S21" s="195" t="s">
        <v>304</v>
      </c>
      <c r="AA21" s="696"/>
      <c r="AB21" s="698" t="str">
        <f t="shared" si="0"/>
        <v>折込数</v>
      </c>
      <c r="AC21" s="696"/>
      <c r="AD21" s="698" t="str">
        <f t="shared" si="1"/>
        <v>折込数</v>
      </c>
      <c r="AE21" s="696"/>
      <c r="AF21" s="698" t="str">
        <f t="shared" si="2"/>
        <v>折込数</v>
      </c>
      <c r="AG21" s="696"/>
      <c r="AH21" s="698" t="str">
        <f t="shared" si="3"/>
        <v>折込数</v>
      </c>
      <c r="AI21" s="696"/>
      <c r="AJ21" s="698" t="str">
        <f t="shared" si="4"/>
        <v>折込数</v>
      </c>
      <c r="AK21" s="696"/>
      <c r="AL21" s="698" t="str">
        <f t="shared" si="5"/>
        <v>折込数</v>
      </c>
    </row>
    <row r="22" spans="2:38" ht="13.5" customHeight="1">
      <c r="B22" s="175" t="s">
        <v>594</v>
      </c>
      <c r="C22" s="196">
        <v>360</v>
      </c>
      <c r="D22" s="209"/>
      <c r="E22" s="176"/>
      <c r="F22" s="196"/>
      <c r="G22" s="209"/>
      <c r="H22" s="175"/>
      <c r="I22" s="196"/>
      <c r="J22" s="209"/>
      <c r="K22" s="176"/>
      <c r="L22" s="196"/>
      <c r="M22" s="209"/>
      <c r="N22" s="175"/>
      <c r="O22" s="196"/>
      <c r="P22" s="209"/>
      <c r="Q22" s="175"/>
      <c r="R22" s="196"/>
      <c r="S22" s="209"/>
      <c r="AA22" s="733" t="s">
        <v>1454</v>
      </c>
      <c r="AB22" s="698">
        <f t="shared" si="0"/>
        <v>0</v>
      </c>
      <c r="AC22" s="696"/>
      <c r="AD22" s="698">
        <f t="shared" si="1"/>
        <v>0</v>
      </c>
      <c r="AE22" s="696"/>
      <c r="AF22" s="698">
        <f t="shared" si="2"/>
        <v>0</v>
      </c>
      <c r="AG22" s="696"/>
      <c r="AH22" s="698">
        <f t="shared" si="3"/>
        <v>0</v>
      </c>
      <c r="AI22" s="696"/>
      <c r="AJ22" s="698">
        <f t="shared" si="4"/>
        <v>0</v>
      </c>
      <c r="AK22" s="696"/>
      <c r="AL22" s="698">
        <f t="shared" si="5"/>
        <v>0</v>
      </c>
    </row>
    <row r="23" spans="2:38" ht="13.5" customHeight="1">
      <c r="B23" s="154" t="s">
        <v>595</v>
      </c>
      <c r="C23" s="200">
        <v>220</v>
      </c>
      <c r="D23" s="201"/>
      <c r="E23" s="177"/>
      <c r="F23" s="200"/>
      <c r="G23" s="201"/>
      <c r="H23" s="154"/>
      <c r="I23" s="200"/>
      <c r="J23" s="201"/>
      <c r="K23" s="177"/>
      <c r="L23" s="200"/>
      <c r="M23" s="201"/>
      <c r="N23" s="154"/>
      <c r="O23" s="200"/>
      <c r="P23" s="201"/>
      <c r="Q23" s="154"/>
      <c r="R23" s="200"/>
      <c r="S23" s="201"/>
      <c r="AA23" s="733" t="s">
        <v>1455</v>
      </c>
      <c r="AB23" s="698">
        <f t="shared" si="0"/>
        <v>0</v>
      </c>
      <c r="AC23" s="696"/>
      <c r="AD23" s="698">
        <f t="shared" si="1"/>
        <v>0</v>
      </c>
      <c r="AE23" s="696"/>
      <c r="AF23" s="698">
        <f t="shared" si="2"/>
        <v>0</v>
      </c>
      <c r="AG23" s="696"/>
      <c r="AH23" s="698">
        <f t="shared" si="3"/>
        <v>0</v>
      </c>
      <c r="AI23" s="696"/>
      <c r="AJ23" s="698">
        <f t="shared" si="4"/>
        <v>0</v>
      </c>
      <c r="AK23" s="696"/>
      <c r="AL23" s="698">
        <f t="shared" si="5"/>
        <v>0</v>
      </c>
    </row>
    <row r="24" spans="2:38" ht="13.5" customHeight="1">
      <c r="B24" s="154" t="s">
        <v>596</v>
      </c>
      <c r="C24" s="200">
        <v>490</v>
      </c>
      <c r="D24" s="201"/>
      <c r="E24" s="177"/>
      <c r="F24" s="200"/>
      <c r="G24" s="201"/>
      <c r="H24" s="154"/>
      <c r="I24" s="200"/>
      <c r="J24" s="201"/>
      <c r="K24" s="177"/>
      <c r="L24" s="200"/>
      <c r="M24" s="201"/>
      <c r="N24" s="154"/>
      <c r="O24" s="200"/>
      <c r="P24" s="201"/>
      <c r="Q24" s="154"/>
      <c r="R24" s="200"/>
      <c r="S24" s="201"/>
      <c r="AA24" s="733" t="s">
        <v>1456</v>
      </c>
      <c r="AB24" s="698">
        <f t="shared" si="0"/>
        <v>0</v>
      </c>
      <c r="AC24" s="696"/>
      <c r="AD24" s="698">
        <f t="shared" si="1"/>
        <v>0</v>
      </c>
      <c r="AE24" s="696"/>
      <c r="AF24" s="698">
        <f t="shared" si="2"/>
        <v>0</v>
      </c>
      <c r="AG24" s="696"/>
      <c r="AH24" s="698">
        <f t="shared" si="3"/>
        <v>0</v>
      </c>
      <c r="AI24" s="696"/>
      <c r="AJ24" s="698">
        <f t="shared" si="4"/>
        <v>0</v>
      </c>
      <c r="AK24" s="696"/>
      <c r="AL24" s="698">
        <f t="shared" si="5"/>
        <v>0</v>
      </c>
    </row>
    <row r="25" spans="2:38" ht="13.5" customHeight="1">
      <c r="B25" s="501" t="s">
        <v>436</v>
      </c>
      <c r="C25" s="499">
        <f>SUM(C22:C24)</f>
        <v>1070</v>
      </c>
      <c r="D25" s="502">
        <f>SUM(D22:D24)</f>
        <v>0</v>
      </c>
      <c r="E25" s="500" t="s">
        <v>437</v>
      </c>
      <c r="F25" s="499">
        <v>0</v>
      </c>
      <c r="G25" s="502">
        <v>0</v>
      </c>
      <c r="H25" s="500" t="s">
        <v>438</v>
      </c>
      <c r="I25" s="499">
        <v>0</v>
      </c>
      <c r="J25" s="502">
        <v>0</v>
      </c>
      <c r="K25" s="501" t="s">
        <v>420</v>
      </c>
      <c r="L25" s="499">
        <v>0</v>
      </c>
      <c r="M25" s="502">
        <v>0</v>
      </c>
      <c r="N25" s="501" t="s">
        <v>552</v>
      </c>
      <c r="O25" s="499">
        <v>0</v>
      </c>
      <c r="P25" s="502">
        <v>0</v>
      </c>
      <c r="Q25" s="501" t="s">
        <v>421</v>
      </c>
      <c r="R25" s="499">
        <v>0</v>
      </c>
      <c r="S25" s="502">
        <v>0</v>
      </c>
      <c r="AA25" s="696"/>
      <c r="AB25" s="698">
        <f t="shared" si="0"/>
        <v>0</v>
      </c>
      <c r="AC25" s="696"/>
      <c r="AD25" s="698">
        <f t="shared" si="1"/>
        <v>0</v>
      </c>
      <c r="AE25" s="696"/>
      <c r="AF25" s="698">
        <f t="shared" si="2"/>
        <v>0</v>
      </c>
      <c r="AG25" s="696"/>
      <c r="AH25" s="698">
        <f t="shared" si="3"/>
        <v>0</v>
      </c>
      <c r="AI25" s="696"/>
      <c r="AJ25" s="698">
        <f t="shared" si="4"/>
        <v>0</v>
      </c>
      <c r="AK25" s="696"/>
      <c r="AL25" s="698">
        <f t="shared" si="5"/>
        <v>0</v>
      </c>
    </row>
    <row r="26" spans="2:38" ht="13.5" customHeight="1">
      <c r="B26" s="174"/>
      <c r="C26" s="205"/>
      <c r="D26" s="205"/>
      <c r="E26" s="204"/>
      <c r="F26" s="205"/>
      <c r="G26" s="205"/>
      <c r="H26" s="204"/>
      <c r="I26" s="205"/>
      <c r="J26" s="205"/>
      <c r="K26" s="174"/>
      <c r="L26" s="205"/>
      <c r="M26" s="205"/>
      <c r="N26" s="174"/>
      <c r="O26" s="205"/>
      <c r="P26" s="205"/>
      <c r="Q26" s="147" t="s">
        <v>422</v>
      </c>
      <c r="R26" s="206">
        <f>SUM(C25+F25+I25+L25+O25)</f>
        <v>1070</v>
      </c>
      <c r="S26" s="207">
        <f>D25</f>
        <v>0</v>
      </c>
    </row>
    <row r="27" spans="2:38" ht="13.5" customHeight="1">
      <c r="B27" s="916"/>
      <c r="C27" s="916"/>
      <c r="D27" s="916"/>
      <c r="E27" s="916"/>
      <c r="F27" s="916"/>
      <c r="G27" s="916"/>
      <c r="H27" s="916"/>
      <c r="I27" s="916"/>
      <c r="J27" s="916"/>
      <c r="K27" s="916"/>
      <c r="L27" s="916"/>
      <c r="M27" s="916"/>
      <c r="N27" s="916"/>
      <c r="O27" s="916"/>
      <c r="P27" s="916"/>
      <c r="Q27" s="916"/>
      <c r="R27" s="916"/>
      <c r="S27" s="916"/>
    </row>
    <row r="28" spans="2:38" ht="13.5" customHeight="1">
      <c r="B28" s="915" t="s">
        <v>1900</v>
      </c>
      <c r="C28" s="915"/>
      <c r="D28" s="915"/>
      <c r="E28" s="915"/>
      <c r="F28" s="915"/>
      <c r="G28" s="915"/>
      <c r="H28" s="915"/>
      <c r="I28" s="915"/>
      <c r="J28" s="915"/>
      <c r="K28" s="915"/>
      <c r="L28" s="915"/>
      <c r="M28" s="915"/>
      <c r="N28" s="915"/>
      <c r="O28" s="915"/>
      <c r="P28" s="915"/>
      <c r="Q28" s="915"/>
      <c r="R28" s="915"/>
      <c r="S28" s="915"/>
    </row>
    <row r="29" spans="2:38" ht="13.5" customHeight="1">
      <c r="B29" s="915" t="s">
        <v>1901</v>
      </c>
      <c r="C29" s="915"/>
      <c r="D29" s="915"/>
      <c r="E29" s="915"/>
      <c r="F29" s="915"/>
      <c r="G29" s="915"/>
      <c r="H29" s="915"/>
      <c r="I29" s="915"/>
      <c r="J29" s="915"/>
      <c r="K29" s="915"/>
      <c r="L29" s="915"/>
      <c r="M29" s="915"/>
      <c r="N29" s="915"/>
      <c r="O29" s="915"/>
      <c r="P29" s="915"/>
      <c r="Q29" s="915"/>
      <c r="R29" s="915"/>
      <c r="S29" s="915"/>
    </row>
    <row r="30" spans="2:38" ht="13.5" customHeight="1">
      <c r="B30" s="885"/>
      <c r="C30" s="885"/>
      <c r="D30" s="885"/>
      <c r="E30" s="885"/>
      <c r="F30" s="885"/>
      <c r="G30" s="885"/>
      <c r="H30" s="885"/>
      <c r="I30" s="885"/>
      <c r="J30" s="885"/>
      <c r="K30" s="885"/>
      <c r="L30" s="885"/>
      <c r="M30" s="885"/>
      <c r="N30" s="885"/>
      <c r="O30" s="885"/>
      <c r="P30" s="885"/>
      <c r="Q30" s="885"/>
      <c r="R30" s="885"/>
      <c r="S30" s="885"/>
    </row>
    <row r="31" spans="2:38" ht="13.5" customHeight="1">
      <c r="B31" s="915"/>
      <c r="C31" s="915"/>
      <c r="D31" s="915"/>
      <c r="E31" s="915"/>
      <c r="F31" s="915"/>
      <c r="G31" s="915"/>
      <c r="H31" s="915"/>
      <c r="I31" s="915"/>
      <c r="J31" s="915"/>
      <c r="K31" s="915"/>
      <c r="L31" s="915"/>
      <c r="M31" s="915"/>
      <c r="N31" s="915"/>
      <c r="O31" s="915"/>
      <c r="P31" s="915"/>
      <c r="Q31" s="915"/>
      <c r="R31" s="915"/>
      <c r="S31" s="915"/>
    </row>
    <row r="32" spans="2:38" ht="13.5" customHeight="1">
      <c r="B32" s="885"/>
      <c r="C32" s="885"/>
      <c r="D32" s="885"/>
      <c r="E32" s="885"/>
      <c r="F32" s="885"/>
      <c r="G32" s="885"/>
      <c r="H32" s="885"/>
      <c r="I32" s="885"/>
      <c r="J32" s="885"/>
      <c r="K32" s="885"/>
      <c r="L32" s="885"/>
      <c r="M32" s="885"/>
      <c r="N32" s="885"/>
      <c r="O32" s="885"/>
      <c r="P32" s="885"/>
      <c r="Q32" s="885"/>
      <c r="R32" s="885"/>
      <c r="S32" s="885"/>
    </row>
    <row r="33" spans="2:9" ht="13.5" customHeight="1">
      <c r="B33"/>
      <c r="C33" s="234"/>
      <c r="D33" s="234"/>
      <c r="E33"/>
      <c r="F33" s="234"/>
      <c r="G33" s="234"/>
      <c r="H33"/>
      <c r="I33" s="234"/>
    </row>
    <row r="34" spans="2:9" ht="13.5" customHeight="1">
      <c r="C34" s="234"/>
      <c r="D34" s="234"/>
      <c r="E34"/>
      <c r="F34" s="234"/>
      <c r="G34" s="234"/>
      <c r="H34"/>
      <c r="I34" s="234"/>
    </row>
    <row r="35" spans="2:9" ht="13.5" customHeight="1">
      <c r="B35"/>
      <c r="C35" s="234"/>
      <c r="D35" s="234"/>
      <c r="E35"/>
      <c r="F35" s="234"/>
      <c r="G35" s="234"/>
      <c r="H35"/>
      <c r="I35" s="234"/>
    </row>
    <row r="36" spans="2:9" ht="13.5" customHeight="1">
      <c r="B36"/>
      <c r="C36" s="234"/>
      <c r="D36" s="234"/>
      <c r="E36"/>
      <c r="F36" s="234"/>
      <c r="G36" s="234"/>
      <c r="H36"/>
      <c r="I36" s="234"/>
    </row>
    <row r="37" spans="2:9" ht="13.5" customHeight="1"/>
    <row r="38" spans="2:9" ht="13.5" customHeight="1"/>
    <row r="39" spans="2:9" ht="13.5" customHeight="1"/>
    <row r="40" spans="2:9" ht="13.5" customHeight="1"/>
    <row r="41" spans="2:9" ht="13.5" customHeight="1"/>
    <row r="42" spans="2:9" ht="13.5" customHeight="1"/>
    <row r="43" spans="2:9" ht="13.5" customHeight="1"/>
    <row r="44" spans="2:9" ht="13.5" customHeight="1"/>
    <row r="45" spans="2:9" ht="13.5" customHeight="1"/>
    <row r="46" spans="2:9" ht="13.5" customHeight="1"/>
    <row r="47" spans="2:9" ht="13.5" customHeight="1"/>
    <row r="48" spans="2:9" ht="13.5" customHeight="1"/>
    <row r="49" ht="13.5" customHeight="1"/>
    <row r="50" ht="13.5" customHeight="1"/>
    <row r="51" ht="13.5" customHeight="1"/>
    <row r="52" ht="13.5" customHeight="1"/>
    <row r="53" ht="13.5" customHeight="1"/>
    <row r="54" ht="13.5" customHeight="1"/>
    <row r="55" ht="13.5" customHeight="1"/>
  </sheetData>
  <sheetProtection password="9EF0" sheet="1"/>
  <mergeCells count="15">
    <mergeCell ref="AA6:AB6"/>
    <mergeCell ref="AC6:AD6"/>
    <mergeCell ref="AE6:AF6"/>
    <mergeCell ref="AG6:AH6"/>
    <mergeCell ref="AI6:AJ6"/>
    <mergeCell ref="AK6:AL6"/>
    <mergeCell ref="B32:S32"/>
    <mergeCell ref="B27:S27"/>
    <mergeCell ref="B29:S29"/>
    <mergeCell ref="B30:S30"/>
    <mergeCell ref="B28:S28"/>
    <mergeCell ref="D3:E3"/>
    <mergeCell ref="F3:G3"/>
    <mergeCell ref="B18:S18"/>
    <mergeCell ref="B31:S31"/>
  </mergeCells>
  <phoneticPr fontId="62"/>
  <conditionalFormatting sqref="G8:G15 J8:J15 M8:M15 P8:P15 S8:S15 D8:D15">
    <cfRule type="cellIs" dxfId="27" priority="4" operator="greaterThan">
      <formula>C8</formula>
    </cfRule>
  </conditionalFormatting>
  <conditionalFormatting sqref="D22:D24 G22:G24 J22:J24 M22:M24 P22:P24 S22:S24">
    <cfRule type="cellIs" dxfId="26" priority="1" operator="greaterThan">
      <formula>C22</formula>
    </cfRule>
  </conditionalFormatting>
  <hyperlinks>
    <hyperlink ref="A1" location="最初に入力!A1" tooltip=" " display=" " xr:uid="{0725A86E-D3C3-4023-BCBA-621565E7B4DF}"/>
  </hyperlinks>
  <pageMargins left="0.31496062992125984" right="0.31496062992125984" top="0.15748031496062992" bottom="0.19685039370078741" header="0.31496062992125984" footer="0"/>
  <pageSetup paperSize="9" scale="92" orientation="landscape" r:id="rId1"/>
  <headerFooter>
    <oddFooter>&amp;R&amp;"ＭＳ Ｐゴシック,標準"&amp;8㈱中国新聞サービスセンター</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075B8-7FE1-4EC5-B309-B4D6078F3844}">
  <sheetPr codeName="Sheet27">
    <tabColor rgb="FF00B050"/>
    <pageSetUpPr fitToPage="1"/>
  </sheetPr>
  <dimension ref="A1:Y117"/>
  <sheetViews>
    <sheetView showGridLines="0" zoomScaleNormal="100" workbookViewId="0"/>
  </sheetViews>
  <sheetFormatPr defaultColWidth="7" defaultRowHeight="11.25"/>
  <cols>
    <col min="1" max="1" width="2.125" style="2" customWidth="1"/>
    <col min="2" max="2" width="3.625" style="2" customWidth="1"/>
    <col min="3" max="3" width="2.875" style="2" customWidth="1"/>
    <col min="4" max="4" width="133.125" style="2" customWidth="1"/>
    <col min="5" max="234" width="7" style="2"/>
    <col min="235" max="236" width="3.625" style="2" customWidth="1"/>
    <col min="237" max="237" width="2.875" style="2" customWidth="1"/>
    <col min="238" max="238" width="5.625" style="2" customWidth="1"/>
    <col min="239" max="16384" width="7" style="2"/>
  </cols>
  <sheetData>
    <row r="1" spans="1:22" ht="8.25" customHeight="1">
      <c r="A1" s="1"/>
      <c r="B1" s="1"/>
      <c r="C1" s="1"/>
      <c r="D1" s="1"/>
    </row>
    <row r="2" spans="1:22" ht="16.5" customHeight="1">
      <c r="A2" s="3" t="s">
        <v>148</v>
      </c>
      <c r="B2" s="4"/>
      <c r="C2" s="4"/>
      <c r="D2" s="5"/>
      <c r="E2" s="6"/>
      <c r="F2" s="6"/>
      <c r="G2" s="6"/>
      <c r="H2" s="6"/>
      <c r="I2" s="6"/>
      <c r="J2" s="6"/>
      <c r="K2" s="6"/>
      <c r="L2" s="6"/>
      <c r="M2" s="6"/>
      <c r="N2" s="6"/>
      <c r="O2" s="6"/>
      <c r="P2" s="6"/>
      <c r="Q2" s="6"/>
      <c r="R2" s="6"/>
      <c r="S2" s="6"/>
      <c r="T2" s="6"/>
      <c r="U2" s="6"/>
    </row>
    <row r="3" spans="1:22" ht="17.25">
      <c r="A3" s="7"/>
      <c r="B3" s="7"/>
      <c r="C3" s="7"/>
      <c r="D3" s="7"/>
      <c r="E3" s="8"/>
      <c r="F3" s="8"/>
      <c r="G3" s="8"/>
      <c r="H3" s="8"/>
      <c r="I3" s="8"/>
      <c r="J3" s="8"/>
      <c r="K3" s="8"/>
      <c r="L3" s="8"/>
      <c r="M3" s="8"/>
      <c r="N3" s="8"/>
      <c r="O3" s="8"/>
      <c r="P3" s="8"/>
      <c r="Q3" s="8"/>
      <c r="R3" s="8"/>
      <c r="S3" s="8"/>
      <c r="T3" s="8"/>
      <c r="U3" s="8"/>
      <c r="V3" s="8"/>
    </row>
    <row r="4" spans="1:22" ht="26.25" customHeight="1">
      <c r="A4" s="9" t="s">
        <v>149</v>
      </c>
      <c r="B4" s="9"/>
      <c r="C4" s="9"/>
      <c r="D4" s="9"/>
      <c r="E4" s="8"/>
      <c r="F4" s="8"/>
      <c r="G4" s="8"/>
      <c r="H4" s="8"/>
      <c r="I4" s="8"/>
      <c r="J4" s="8"/>
      <c r="K4" s="8"/>
      <c r="L4" s="8"/>
      <c r="M4" s="8"/>
      <c r="N4" s="8"/>
      <c r="O4" s="8"/>
      <c r="P4" s="8"/>
      <c r="Q4" s="8"/>
      <c r="R4" s="8"/>
      <c r="S4" s="8"/>
      <c r="T4" s="6"/>
      <c r="U4" s="6"/>
    </row>
    <row r="5" spans="1:22" ht="24.75" customHeight="1">
      <c r="A5" s="5"/>
      <c r="B5" s="5"/>
      <c r="C5" s="5"/>
      <c r="D5" s="5"/>
      <c r="E5" s="6"/>
      <c r="F5" s="6"/>
      <c r="G5" s="6"/>
      <c r="H5" s="6"/>
      <c r="I5" s="6"/>
      <c r="J5" s="6"/>
      <c r="K5" s="6"/>
      <c r="L5" s="6"/>
      <c r="M5" s="6"/>
      <c r="N5" s="6"/>
      <c r="O5" s="6"/>
      <c r="P5" s="6"/>
      <c r="Q5" s="6"/>
      <c r="R5" s="6"/>
      <c r="S5" s="6"/>
    </row>
    <row r="6" spans="1:22" ht="16.5" customHeight="1">
      <c r="A6" s="1"/>
      <c r="B6" s="10" t="s">
        <v>150</v>
      </c>
      <c r="C6" s="11"/>
      <c r="D6" s="5"/>
      <c r="E6" s="12"/>
      <c r="F6" s="12"/>
      <c r="G6" s="12"/>
      <c r="H6" s="12"/>
      <c r="I6" s="12"/>
      <c r="J6" s="12"/>
      <c r="K6" s="12"/>
      <c r="L6" s="12"/>
      <c r="M6" s="12"/>
      <c r="N6" s="12"/>
      <c r="O6" s="12"/>
      <c r="P6" s="12"/>
      <c r="Q6" s="12"/>
      <c r="R6" s="12"/>
      <c r="S6" s="6"/>
      <c r="T6" s="6"/>
      <c r="U6" s="6"/>
    </row>
    <row r="7" spans="1:22" ht="16.5" customHeight="1">
      <c r="A7" s="1"/>
      <c r="B7" s="10" t="s">
        <v>151</v>
      </c>
      <c r="C7" s="11"/>
      <c r="D7" s="5"/>
      <c r="E7" s="12"/>
      <c r="F7" s="12"/>
      <c r="G7" s="12"/>
      <c r="H7" s="12"/>
      <c r="I7" s="12"/>
      <c r="J7" s="12"/>
      <c r="K7" s="12"/>
      <c r="L7" s="12"/>
      <c r="M7" s="12"/>
      <c r="N7" s="12"/>
      <c r="O7" s="12"/>
      <c r="P7" s="12"/>
      <c r="Q7" s="12"/>
      <c r="R7" s="12"/>
      <c r="S7" s="6"/>
      <c r="T7" s="6"/>
      <c r="U7" s="6"/>
    </row>
    <row r="8" spans="1:22" ht="16.5" customHeight="1">
      <c r="A8" s="11"/>
      <c r="B8" s="11"/>
      <c r="C8" s="11"/>
      <c r="D8" s="5"/>
      <c r="E8" s="12"/>
      <c r="F8" s="12"/>
      <c r="G8" s="12"/>
      <c r="H8" s="12"/>
      <c r="I8" s="12"/>
      <c r="J8" s="12"/>
      <c r="K8" s="12"/>
      <c r="L8" s="12"/>
      <c r="M8" s="12"/>
      <c r="N8" s="12"/>
      <c r="O8" s="12"/>
      <c r="P8" s="12"/>
      <c r="Q8" s="12"/>
      <c r="R8" s="12"/>
      <c r="S8" s="6"/>
      <c r="T8" s="6"/>
      <c r="U8" s="6"/>
    </row>
    <row r="9" spans="1:22" s="19" customFormat="1" ht="16.5" customHeight="1">
      <c r="A9" s="13"/>
      <c r="B9" s="14" t="s">
        <v>152</v>
      </c>
      <c r="C9" s="624" t="s">
        <v>2008</v>
      </c>
      <c r="D9" s="625"/>
      <c r="E9" s="17"/>
      <c r="F9" s="17"/>
      <c r="G9" s="17"/>
      <c r="H9" s="17"/>
      <c r="I9" s="17"/>
      <c r="J9" s="17"/>
      <c r="K9" s="17"/>
      <c r="L9" s="17"/>
      <c r="M9" s="17"/>
      <c r="N9" s="17"/>
      <c r="O9" s="17"/>
      <c r="P9" s="17"/>
      <c r="Q9" s="17"/>
      <c r="R9" s="17"/>
      <c r="S9" s="18"/>
      <c r="T9" s="18"/>
      <c r="U9" s="18"/>
    </row>
    <row r="10" spans="1:22" s="19" customFormat="1" ht="16.5" customHeight="1">
      <c r="A10" s="13"/>
      <c r="B10" s="14" t="s">
        <v>153</v>
      </c>
      <c r="C10" s="624" t="s">
        <v>2009</v>
      </c>
      <c r="D10" s="628"/>
      <c r="E10" s="17"/>
      <c r="F10" s="17"/>
      <c r="G10" s="17"/>
      <c r="H10" s="17"/>
      <c r="I10" s="17"/>
      <c r="J10" s="17"/>
      <c r="K10" s="17"/>
      <c r="L10" s="17"/>
      <c r="M10" s="17"/>
      <c r="N10" s="17"/>
      <c r="O10" s="17"/>
      <c r="P10" s="17"/>
      <c r="Q10" s="17"/>
      <c r="R10" s="17"/>
      <c r="S10" s="18"/>
      <c r="T10" s="18"/>
      <c r="U10" s="18"/>
    </row>
    <row r="11" spans="1:22" s="19" customFormat="1" ht="16.5" customHeight="1">
      <c r="A11" s="13"/>
      <c r="B11" s="14" t="s">
        <v>154</v>
      </c>
      <c r="C11" s="15" t="s">
        <v>155</v>
      </c>
      <c r="D11" s="16"/>
      <c r="E11" s="17"/>
      <c r="F11" s="17"/>
      <c r="G11" s="17"/>
      <c r="H11" s="17"/>
      <c r="I11" s="17"/>
      <c r="J11" s="17"/>
      <c r="K11" s="17"/>
      <c r="L11" s="17"/>
      <c r="M11" s="17"/>
      <c r="N11" s="17"/>
      <c r="O11" s="17"/>
      <c r="P11" s="17"/>
      <c r="Q11" s="17"/>
      <c r="R11" s="17"/>
      <c r="S11" s="18"/>
      <c r="T11" s="18"/>
      <c r="U11" s="18"/>
    </row>
    <row r="12" spans="1:22" s="19" customFormat="1" ht="15.75" customHeight="1">
      <c r="A12" s="13"/>
      <c r="B12" s="20"/>
      <c r="C12" s="21" t="s">
        <v>156</v>
      </c>
      <c r="D12" s="22" t="s">
        <v>157</v>
      </c>
      <c r="E12" s="17"/>
      <c r="F12" s="17"/>
      <c r="G12" s="17"/>
      <c r="H12" s="17"/>
      <c r="I12" s="17"/>
      <c r="J12" s="17"/>
      <c r="K12" s="17"/>
      <c r="L12" s="17"/>
      <c r="M12" s="17"/>
      <c r="N12" s="17"/>
      <c r="O12" s="17"/>
      <c r="P12" s="17"/>
      <c r="Q12" s="17"/>
      <c r="R12" s="17"/>
      <c r="S12" s="18"/>
      <c r="T12" s="18"/>
      <c r="U12" s="18"/>
    </row>
    <row r="13" spans="1:22" s="19" customFormat="1" ht="12" customHeight="1">
      <c r="A13" s="13"/>
      <c r="B13" s="20"/>
      <c r="C13" s="23" t="s">
        <v>158</v>
      </c>
      <c r="D13" s="24" t="s">
        <v>159</v>
      </c>
      <c r="E13" s="17"/>
      <c r="F13" s="17"/>
      <c r="G13" s="17"/>
      <c r="H13" s="17"/>
      <c r="I13" s="17"/>
      <c r="J13" s="17"/>
      <c r="K13" s="17"/>
      <c r="L13" s="17"/>
      <c r="M13" s="17"/>
      <c r="N13" s="17"/>
      <c r="O13" s="17"/>
      <c r="P13" s="17"/>
      <c r="Q13" s="17"/>
      <c r="R13" s="17"/>
      <c r="S13" s="18"/>
      <c r="T13" s="18"/>
      <c r="U13" s="18"/>
    </row>
    <row r="14" spans="1:22" s="19" customFormat="1" ht="12" customHeight="1">
      <c r="A14" s="13"/>
      <c r="B14" s="20"/>
      <c r="C14" s="23"/>
      <c r="D14" s="24" t="s">
        <v>160</v>
      </c>
      <c r="E14" s="17"/>
      <c r="F14" s="17"/>
      <c r="G14" s="17"/>
      <c r="H14" s="17"/>
      <c r="I14" s="17"/>
      <c r="J14" s="17"/>
      <c r="K14" s="17"/>
      <c r="L14" s="17"/>
      <c r="M14" s="17"/>
      <c r="N14" s="17"/>
      <c r="O14" s="17"/>
      <c r="P14" s="17"/>
      <c r="Q14" s="17"/>
      <c r="R14" s="17"/>
      <c r="S14" s="18"/>
      <c r="T14" s="18"/>
      <c r="U14" s="18"/>
    </row>
    <row r="15" spans="1:22" s="19" customFormat="1" ht="12" customHeight="1">
      <c r="A15" s="13"/>
      <c r="B15" s="20"/>
      <c r="C15" s="21" t="s">
        <v>161</v>
      </c>
      <c r="D15" s="24" t="s">
        <v>162</v>
      </c>
      <c r="E15" s="17"/>
      <c r="F15" s="17"/>
      <c r="G15" s="17"/>
      <c r="H15" s="17"/>
      <c r="I15" s="17"/>
      <c r="J15" s="17"/>
      <c r="K15" s="17"/>
      <c r="L15" s="17"/>
      <c r="M15" s="17"/>
      <c r="N15" s="17"/>
      <c r="O15" s="17"/>
      <c r="P15" s="17"/>
      <c r="Q15" s="17"/>
      <c r="R15" s="17"/>
      <c r="S15" s="18"/>
      <c r="T15" s="18"/>
      <c r="U15" s="18"/>
    </row>
    <row r="16" spans="1:22" s="19" customFormat="1" ht="12" customHeight="1">
      <c r="A16" s="13"/>
      <c r="B16" s="20"/>
      <c r="C16" s="23" t="s">
        <v>163</v>
      </c>
      <c r="D16" s="24" t="s">
        <v>164</v>
      </c>
      <c r="E16" s="17"/>
      <c r="F16" s="17"/>
      <c r="G16" s="17"/>
      <c r="H16" s="17"/>
      <c r="I16" s="17"/>
      <c r="J16" s="17"/>
      <c r="K16" s="17"/>
      <c r="L16" s="17"/>
      <c r="M16" s="17"/>
      <c r="N16" s="17"/>
      <c r="O16" s="17"/>
      <c r="P16" s="17"/>
      <c r="Q16" s="17"/>
      <c r="R16" s="17"/>
      <c r="S16" s="18"/>
      <c r="T16" s="18"/>
      <c r="U16" s="18"/>
    </row>
    <row r="17" spans="1:21" s="19" customFormat="1" ht="16.5" customHeight="1">
      <c r="A17" s="13"/>
      <c r="B17" s="14" t="s">
        <v>165</v>
      </c>
      <c r="C17" s="15" t="s">
        <v>166</v>
      </c>
      <c r="D17" s="22"/>
      <c r="E17" s="17"/>
      <c r="F17" s="17"/>
      <c r="G17" s="17"/>
      <c r="H17" s="17"/>
      <c r="I17" s="17"/>
      <c r="J17" s="17"/>
      <c r="K17" s="17"/>
      <c r="L17" s="17"/>
      <c r="M17" s="17"/>
      <c r="N17" s="17"/>
      <c r="O17" s="17"/>
      <c r="P17" s="17"/>
      <c r="Q17" s="17"/>
      <c r="R17" s="17"/>
      <c r="S17" s="18"/>
      <c r="T17" s="18"/>
      <c r="U17" s="18"/>
    </row>
    <row r="18" spans="1:21" s="19" customFormat="1" ht="12">
      <c r="A18" s="13"/>
      <c r="B18" s="20"/>
      <c r="C18" s="21" t="s">
        <v>156</v>
      </c>
      <c r="D18" s="626" t="s">
        <v>2010</v>
      </c>
      <c r="E18" s="17"/>
      <c r="F18" s="17"/>
      <c r="G18" s="17"/>
      <c r="H18" s="17"/>
      <c r="I18" s="17"/>
      <c r="J18" s="17"/>
      <c r="K18" s="17"/>
      <c r="L18" s="17"/>
      <c r="M18" s="17"/>
      <c r="N18" s="17"/>
      <c r="O18" s="17"/>
      <c r="P18" s="17"/>
      <c r="Q18" s="17"/>
      <c r="R18" s="17"/>
      <c r="S18" s="18"/>
      <c r="T18" s="18"/>
      <c r="U18" s="18"/>
    </row>
    <row r="19" spans="1:21" s="19" customFormat="1" ht="12">
      <c r="A19" s="13"/>
      <c r="B19" s="20"/>
      <c r="C19" s="21" t="s">
        <v>158</v>
      </c>
      <c r="D19" s="22" t="s">
        <v>167</v>
      </c>
      <c r="E19" s="17"/>
      <c r="F19" s="17"/>
      <c r="G19" s="17"/>
      <c r="H19" s="17"/>
      <c r="I19" s="17"/>
      <c r="J19" s="17"/>
      <c r="K19" s="17"/>
      <c r="L19" s="17"/>
      <c r="M19" s="17"/>
      <c r="N19" s="17"/>
      <c r="O19" s="17"/>
      <c r="P19" s="17"/>
      <c r="Q19" s="17"/>
      <c r="R19" s="17"/>
      <c r="S19" s="18"/>
      <c r="T19" s="18"/>
      <c r="U19" s="18"/>
    </row>
    <row r="20" spans="1:21" s="19" customFormat="1" ht="12">
      <c r="A20" s="13"/>
      <c r="B20" s="20"/>
      <c r="C20" s="21" t="s">
        <v>161</v>
      </c>
      <c r="D20" s="22" t="s">
        <v>168</v>
      </c>
      <c r="E20" s="17"/>
      <c r="F20" s="17"/>
      <c r="G20" s="17"/>
      <c r="H20" s="17"/>
      <c r="I20" s="17"/>
      <c r="J20" s="17"/>
      <c r="K20" s="17"/>
      <c r="L20" s="17"/>
      <c r="M20" s="17"/>
      <c r="N20" s="17"/>
      <c r="O20" s="17"/>
      <c r="P20" s="17"/>
      <c r="Q20" s="17"/>
      <c r="R20" s="17"/>
      <c r="S20" s="18"/>
      <c r="T20" s="18"/>
      <c r="U20" s="18"/>
    </row>
    <row r="21" spans="1:21" s="19" customFormat="1" ht="12">
      <c r="A21" s="13"/>
      <c r="B21" s="20"/>
      <c r="C21" s="21" t="s">
        <v>163</v>
      </c>
      <c r="D21" s="22" t="s">
        <v>169</v>
      </c>
      <c r="E21" s="17"/>
      <c r="F21" s="17"/>
      <c r="G21" s="17"/>
      <c r="H21" s="17"/>
      <c r="I21" s="17"/>
      <c r="J21" s="17"/>
      <c r="K21" s="17"/>
      <c r="L21" s="17"/>
      <c r="M21" s="17"/>
      <c r="N21" s="17"/>
      <c r="O21" s="17"/>
      <c r="P21" s="17"/>
      <c r="Q21" s="17"/>
      <c r="R21" s="17"/>
      <c r="S21" s="18"/>
      <c r="T21" s="18"/>
      <c r="U21" s="18"/>
    </row>
    <row r="22" spans="1:21" s="19" customFormat="1" ht="12">
      <c r="A22" s="13"/>
      <c r="B22" s="20"/>
      <c r="C22" s="21" t="s">
        <v>170</v>
      </c>
      <c r="D22" s="22" t="s">
        <v>171</v>
      </c>
      <c r="E22" s="17"/>
      <c r="F22" s="17"/>
      <c r="G22" s="17"/>
      <c r="H22" s="17"/>
      <c r="I22" s="17"/>
      <c r="J22" s="17"/>
      <c r="K22" s="17"/>
      <c r="L22" s="17"/>
      <c r="M22" s="17"/>
      <c r="N22" s="17"/>
      <c r="O22" s="17"/>
      <c r="P22" s="17"/>
      <c r="Q22" s="17"/>
      <c r="R22" s="17"/>
      <c r="S22" s="18"/>
      <c r="T22" s="18"/>
      <c r="U22" s="18"/>
    </row>
    <row r="23" spans="1:21" s="19" customFormat="1" ht="12">
      <c r="A23" s="13"/>
      <c r="B23" s="14"/>
      <c r="C23" s="21"/>
      <c r="D23" s="22" t="s">
        <v>172</v>
      </c>
      <c r="E23" s="17"/>
      <c r="F23" s="17"/>
      <c r="G23" s="17"/>
      <c r="H23" s="17"/>
      <c r="I23" s="17"/>
      <c r="J23" s="17"/>
      <c r="K23" s="17"/>
      <c r="L23" s="17"/>
      <c r="M23" s="17"/>
      <c r="N23" s="17"/>
      <c r="O23" s="17"/>
      <c r="P23" s="17"/>
      <c r="Q23" s="17"/>
      <c r="R23" s="17"/>
      <c r="S23" s="18"/>
      <c r="T23" s="18"/>
      <c r="U23" s="18"/>
    </row>
    <row r="24" spans="1:21" s="19" customFormat="1" ht="12">
      <c r="A24" s="13"/>
      <c r="B24" s="20"/>
      <c r="C24" s="21"/>
      <c r="D24" s="22" t="s">
        <v>173</v>
      </c>
      <c r="E24" s="17"/>
      <c r="F24" s="17"/>
      <c r="G24" s="17"/>
      <c r="H24" s="17"/>
      <c r="I24" s="17"/>
      <c r="J24" s="17"/>
      <c r="K24" s="17"/>
      <c r="L24" s="17"/>
      <c r="M24" s="17"/>
      <c r="N24" s="17"/>
      <c r="O24" s="17"/>
      <c r="P24" s="17"/>
      <c r="Q24" s="17"/>
      <c r="R24" s="17"/>
      <c r="S24" s="18"/>
      <c r="T24" s="18"/>
      <c r="U24" s="18"/>
    </row>
    <row r="25" spans="1:21" s="19" customFormat="1" ht="12">
      <c r="A25" s="13"/>
      <c r="B25" s="20"/>
      <c r="C25" s="21"/>
      <c r="D25" s="22" t="s">
        <v>174</v>
      </c>
      <c r="E25" s="17"/>
      <c r="F25" s="17"/>
      <c r="G25" s="17"/>
      <c r="H25" s="17"/>
      <c r="I25" s="17"/>
      <c r="J25" s="17"/>
      <c r="K25" s="17"/>
      <c r="L25" s="17"/>
      <c r="M25" s="17"/>
      <c r="N25" s="17"/>
      <c r="O25" s="17"/>
      <c r="P25" s="17"/>
      <c r="Q25" s="17"/>
      <c r="R25" s="17"/>
      <c r="S25" s="18"/>
      <c r="T25" s="18"/>
      <c r="U25" s="18"/>
    </row>
    <row r="26" spans="1:21" s="19" customFormat="1" ht="12">
      <c r="A26" s="13"/>
      <c r="B26" s="20"/>
      <c r="C26" s="21"/>
      <c r="D26" s="22" t="s">
        <v>175</v>
      </c>
      <c r="E26" s="17"/>
      <c r="F26" s="17"/>
      <c r="G26" s="17"/>
      <c r="H26" s="17"/>
      <c r="I26" s="17"/>
      <c r="J26" s="17"/>
      <c r="K26" s="17"/>
      <c r="L26" s="17"/>
      <c r="M26" s="17"/>
      <c r="N26" s="17"/>
      <c r="O26" s="17"/>
      <c r="P26" s="17"/>
      <c r="Q26" s="17"/>
      <c r="R26" s="17"/>
      <c r="S26" s="18"/>
      <c r="T26" s="18"/>
      <c r="U26" s="18"/>
    </row>
    <row r="27" spans="1:21" s="19" customFormat="1" ht="12">
      <c r="A27" s="13"/>
      <c r="B27" s="20"/>
      <c r="C27" s="21"/>
      <c r="D27" s="22" t="s">
        <v>176</v>
      </c>
      <c r="E27" s="17"/>
      <c r="F27" s="17"/>
      <c r="G27" s="17"/>
      <c r="H27" s="17"/>
      <c r="I27" s="17"/>
      <c r="J27" s="17"/>
      <c r="K27" s="17"/>
      <c r="L27" s="17"/>
      <c r="M27" s="17"/>
      <c r="N27" s="17"/>
      <c r="O27" s="17"/>
      <c r="P27" s="17"/>
      <c r="Q27" s="17"/>
      <c r="R27" s="17"/>
      <c r="S27" s="18"/>
      <c r="T27" s="18"/>
      <c r="U27" s="18"/>
    </row>
    <row r="28" spans="1:21" s="19" customFormat="1" ht="12">
      <c r="A28" s="13"/>
      <c r="B28" s="20"/>
      <c r="C28" s="21"/>
      <c r="D28" s="22" t="s">
        <v>177</v>
      </c>
      <c r="E28" s="17"/>
      <c r="F28" s="17"/>
      <c r="G28" s="17"/>
      <c r="H28" s="17"/>
      <c r="I28" s="17"/>
      <c r="J28" s="17"/>
      <c r="K28" s="17"/>
      <c r="L28" s="17"/>
      <c r="M28" s="17"/>
      <c r="N28" s="17"/>
      <c r="O28" s="17"/>
      <c r="P28" s="17"/>
      <c r="Q28" s="17"/>
      <c r="R28" s="17"/>
      <c r="S28" s="18"/>
      <c r="T28" s="18"/>
      <c r="U28" s="18"/>
    </row>
    <row r="29" spans="1:21" s="19" customFormat="1" ht="12">
      <c r="A29" s="13"/>
      <c r="B29" s="20"/>
      <c r="C29" s="21"/>
      <c r="D29" s="22" t="s">
        <v>178</v>
      </c>
      <c r="E29" s="17"/>
      <c r="F29" s="17"/>
      <c r="G29" s="17"/>
      <c r="H29" s="17"/>
      <c r="I29" s="17"/>
      <c r="J29" s="17"/>
      <c r="K29" s="17"/>
      <c r="L29" s="17"/>
      <c r="M29" s="17"/>
      <c r="N29" s="17"/>
      <c r="O29" s="17"/>
      <c r="P29" s="17"/>
      <c r="Q29" s="17"/>
      <c r="R29" s="17"/>
      <c r="S29" s="18"/>
      <c r="T29" s="18"/>
      <c r="U29" s="18"/>
    </row>
    <row r="30" spans="1:21" s="19" customFormat="1" ht="12">
      <c r="A30" s="13"/>
      <c r="B30" s="20"/>
      <c r="C30" s="21"/>
      <c r="D30" s="22" t="s">
        <v>179</v>
      </c>
      <c r="E30" s="17"/>
      <c r="F30" s="17"/>
      <c r="G30" s="17"/>
      <c r="H30" s="17"/>
      <c r="I30" s="17"/>
      <c r="J30" s="17"/>
      <c r="K30" s="17"/>
      <c r="L30" s="17"/>
      <c r="M30" s="17"/>
      <c r="N30" s="17"/>
      <c r="O30" s="17"/>
      <c r="P30" s="17"/>
      <c r="Q30" s="17"/>
      <c r="R30" s="17"/>
      <c r="S30" s="18"/>
      <c r="T30" s="18"/>
      <c r="U30" s="18"/>
    </row>
    <row r="31" spans="1:21" s="19" customFormat="1" ht="12">
      <c r="A31" s="13"/>
      <c r="B31" s="20"/>
      <c r="C31" s="21"/>
      <c r="D31" s="22" t="s">
        <v>180</v>
      </c>
      <c r="E31" s="17"/>
      <c r="F31" s="17"/>
      <c r="G31" s="17"/>
      <c r="H31" s="17"/>
      <c r="I31" s="17"/>
      <c r="J31" s="17"/>
      <c r="K31" s="17"/>
      <c r="L31" s="17"/>
      <c r="M31" s="17"/>
      <c r="N31" s="17"/>
      <c r="O31" s="17"/>
      <c r="P31" s="17"/>
      <c r="Q31" s="17"/>
      <c r="R31" s="17"/>
      <c r="S31" s="18"/>
      <c r="T31" s="18"/>
      <c r="U31" s="18"/>
    </row>
    <row r="32" spans="1:21" s="19" customFormat="1" ht="12">
      <c r="A32" s="13"/>
      <c r="B32" s="20"/>
      <c r="C32" s="13"/>
      <c r="D32" s="25" t="s">
        <v>181</v>
      </c>
      <c r="E32" s="17"/>
      <c r="F32" s="17"/>
      <c r="G32" s="17"/>
      <c r="H32" s="17"/>
      <c r="I32" s="17"/>
      <c r="J32" s="17"/>
      <c r="K32" s="17"/>
      <c r="L32" s="17"/>
      <c r="M32" s="17"/>
      <c r="N32" s="17"/>
      <c r="O32" s="17"/>
      <c r="P32" s="17"/>
      <c r="Q32" s="17"/>
      <c r="R32" s="17"/>
      <c r="S32" s="18"/>
      <c r="T32" s="18"/>
      <c r="U32" s="18"/>
    </row>
    <row r="33" spans="1:21" s="19" customFormat="1" ht="12">
      <c r="A33" s="13"/>
      <c r="B33" s="20"/>
      <c r="C33" s="13"/>
      <c r="D33" s="22" t="s">
        <v>182</v>
      </c>
      <c r="E33" s="17"/>
      <c r="F33" s="17"/>
      <c r="G33" s="17"/>
      <c r="H33" s="17"/>
      <c r="I33" s="17"/>
      <c r="J33" s="17"/>
      <c r="K33" s="17"/>
      <c r="L33" s="17"/>
      <c r="M33" s="17"/>
      <c r="N33" s="17"/>
      <c r="O33" s="17"/>
      <c r="P33" s="17"/>
      <c r="Q33" s="17"/>
      <c r="R33" s="17"/>
      <c r="S33" s="18"/>
      <c r="T33" s="18"/>
      <c r="U33" s="18"/>
    </row>
    <row r="34" spans="1:21" s="19" customFormat="1" ht="12">
      <c r="A34" s="13"/>
      <c r="B34" s="26"/>
      <c r="C34" s="16"/>
      <c r="D34" s="25" t="s">
        <v>2004</v>
      </c>
      <c r="E34" s="17"/>
      <c r="F34" s="17"/>
      <c r="G34" s="17"/>
      <c r="H34" s="17"/>
      <c r="I34" s="17"/>
      <c r="J34" s="17"/>
      <c r="K34" s="17"/>
      <c r="L34" s="17"/>
      <c r="M34" s="17"/>
      <c r="N34" s="17"/>
      <c r="O34" s="17"/>
      <c r="P34" s="17"/>
      <c r="Q34" s="17"/>
      <c r="R34" s="17"/>
      <c r="S34" s="18"/>
      <c r="T34" s="18"/>
      <c r="U34" s="18"/>
    </row>
    <row r="35" spans="1:21" s="19" customFormat="1" ht="12">
      <c r="A35" s="13"/>
      <c r="B35" s="20"/>
      <c r="C35" s="627" t="s">
        <v>739</v>
      </c>
      <c r="D35" s="626" t="s">
        <v>2005</v>
      </c>
      <c r="E35" s="17"/>
      <c r="F35" s="17"/>
      <c r="G35" s="17"/>
      <c r="H35" s="17"/>
      <c r="I35" s="17"/>
      <c r="J35" s="17"/>
      <c r="K35" s="17"/>
      <c r="L35" s="17"/>
      <c r="M35" s="17"/>
      <c r="N35" s="17"/>
      <c r="O35" s="17"/>
      <c r="P35" s="17"/>
      <c r="Q35" s="17"/>
      <c r="R35" s="17"/>
      <c r="S35" s="18"/>
      <c r="T35" s="18"/>
      <c r="U35" s="18"/>
    </row>
    <row r="36" spans="1:21" s="19" customFormat="1" ht="12">
      <c r="A36" s="13"/>
      <c r="B36" s="20"/>
      <c r="C36" s="627"/>
      <c r="D36" s="626"/>
      <c r="E36" s="17"/>
      <c r="F36" s="17"/>
      <c r="G36" s="17"/>
      <c r="H36" s="17"/>
      <c r="I36" s="17"/>
      <c r="J36" s="17"/>
      <c r="K36" s="17"/>
      <c r="L36" s="17"/>
      <c r="M36" s="17"/>
      <c r="N36" s="17"/>
      <c r="O36" s="17"/>
      <c r="P36" s="17"/>
      <c r="Q36" s="17"/>
      <c r="R36" s="17"/>
      <c r="S36" s="18"/>
      <c r="T36" s="18"/>
      <c r="U36" s="18"/>
    </row>
    <row r="37" spans="1:21" s="19" customFormat="1" ht="12">
      <c r="A37" s="13"/>
      <c r="B37" s="14" t="s">
        <v>183</v>
      </c>
      <c r="C37" s="16" t="s">
        <v>184</v>
      </c>
      <c r="D37" s="16"/>
      <c r="E37" s="17"/>
      <c r="F37" s="17"/>
      <c r="G37" s="17"/>
      <c r="H37" s="17"/>
      <c r="I37" s="17"/>
      <c r="J37" s="17"/>
      <c r="K37" s="17"/>
      <c r="L37" s="17"/>
      <c r="M37" s="17"/>
      <c r="N37" s="17"/>
      <c r="O37" s="17"/>
      <c r="P37" s="17"/>
      <c r="Q37" s="17"/>
      <c r="R37" s="17"/>
      <c r="S37" s="18"/>
      <c r="T37" s="18"/>
      <c r="U37" s="18"/>
    </row>
    <row r="38" spans="1:21" s="19" customFormat="1" ht="12">
      <c r="A38" s="16"/>
      <c r="B38" s="16"/>
      <c r="C38" s="21" t="s">
        <v>156</v>
      </c>
      <c r="D38" s="25" t="s">
        <v>185</v>
      </c>
    </row>
    <row r="39" spans="1:21" ht="12">
      <c r="A39" s="1"/>
      <c r="B39" s="1"/>
      <c r="C39" s="21" t="s">
        <v>158</v>
      </c>
      <c r="D39" s="25" t="s">
        <v>186</v>
      </c>
    </row>
    <row r="40" spans="1:21">
      <c r="A40" s="1"/>
      <c r="B40" s="1"/>
      <c r="C40" s="1"/>
      <c r="D40" s="1"/>
    </row>
    <row r="41" spans="1:21" ht="12">
      <c r="A41" s="1"/>
      <c r="B41" s="14" t="s">
        <v>187</v>
      </c>
      <c r="C41" s="1" t="s">
        <v>188</v>
      </c>
      <c r="D41" s="1"/>
    </row>
    <row r="42" spans="1:21" ht="13.5">
      <c r="A42" s="1"/>
      <c r="B42" s="14"/>
      <c r="C42" s="27"/>
      <c r="D42" s="1"/>
    </row>
    <row r="43" spans="1:21" ht="12">
      <c r="A43" s="1"/>
      <c r="B43" s="14"/>
      <c r="C43" s="1"/>
      <c r="D43" s="1"/>
    </row>
    <row r="44" spans="1:21">
      <c r="A44" s="1"/>
      <c r="B44" s="1"/>
      <c r="C44" s="1"/>
      <c r="D44" s="1"/>
    </row>
    <row r="45" spans="1:21">
      <c r="A45" s="1"/>
      <c r="B45" s="1"/>
      <c r="C45" s="1"/>
      <c r="D45" s="11"/>
      <c r="E45" s="12"/>
      <c r="F45" s="12"/>
      <c r="G45" s="12"/>
      <c r="H45" s="12"/>
      <c r="I45" s="12"/>
      <c r="J45" s="12"/>
      <c r="K45" s="12"/>
      <c r="L45" s="12"/>
      <c r="M45" s="12"/>
      <c r="N45" s="12"/>
      <c r="O45" s="12"/>
      <c r="P45" s="12"/>
      <c r="Q45" s="12"/>
      <c r="R45" s="12"/>
      <c r="S45" s="6"/>
      <c r="T45" s="6"/>
      <c r="U45" s="6"/>
    </row>
    <row r="46" spans="1:21">
      <c r="A46" s="1"/>
      <c r="B46" s="1"/>
      <c r="C46" s="1"/>
      <c r="D46" s="11"/>
      <c r="E46" s="12"/>
      <c r="F46" s="12"/>
      <c r="G46" s="12"/>
      <c r="H46" s="12"/>
      <c r="I46" s="12"/>
      <c r="J46" s="12"/>
      <c r="K46" s="12"/>
      <c r="L46" s="12"/>
      <c r="M46" s="12"/>
      <c r="N46" s="12"/>
      <c r="O46" s="12"/>
      <c r="P46" s="12"/>
      <c r="Q46" s="12"/>
      <c r="R46" s="12"/>
      <c r="S46" s="6"/>
      <c r="T46" s="6"/>
      <c r="U46" s="6"/>
    </row>
    <row r="47" spans="1:21">
      <c r="A47" s="1"/>
      <c r="B47" s="1"/>
      <c r="C47" s="1"/>
      <c r="D47" s="1"/>
    </row>
    <row r="117" spans="25:25" ht="13.5">
      <c r="Y117" s="28"/>
    </row>
  </sheetData>
  <sheetProtection password="9EF0" sheet="1"/>
  <phoneticPr fontId="2"/>
  <pageMargins left="0.43307086614173229" right="0.23622047244094491" top="0.39370078740157483" bottom="0" header="0.31496062992125984" footer="0.31496062992125984"/>
  <pageSetup paperSize="9" scale="86"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C58AC-CC4F-472C-A808-16E88C219598}">
  <sheetPr codeName="Sheet15">
    <pageSetUpPr fitToPage="1"/>
  </sheetPr>
  <dimension ref="A1:AL85"/>
  <sheetViews>
    <sheetView showGridLines="0" zoomScaleNormal="100" workbookViewId="0"/>
  </sheetViews>
  <sheetFormatPr defaultRowHeight="18.75"/>
  <cols>
    <col min="1" max="1" width="1.5" customWidth="1"/>
    <col min="2" max="2" width="10.625" style="133" customWidth="1"/>
    <col min="3" max="4" width="6.375" style="208" customWidth="1"/>
    <col min="5" max="5" width="10.625" style="133" customWidth="1"/>
    <col min="6" max="7" width="6.375" style="208" customWidth="1"/>
    <col min="8" max="8" width="10.625" style="133" customWidth="1"/>
    <col min="9" max="10" width="6.375" style="208" customWidth="1"/>
    <col min="11" max="11" width="10.625" style="133" customWidth="1"/>
    <col min="12" max="13" width="6.375" style="208" customWidth="1"/>
    <col min="14" max="14" width="10.625" style="133" customWidth="1"/>
    <col min="15" max="16" width="6.375" style="208" customWidth="1"/>
    <col min="17" max="17" width="10.625" style="133" customWidth="1"/>
    <col min="18" max="19" width="6.375" style="208" customWidth="1"/>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s>
  <sheetData>
    <row r="1" spans="1:38" ht="13.5" customHeight="1">
      <c r="A1" s="180" t="s">
        <v>284</v>
      </c>
      <c r="C1"/>
      <c r="D1"/>
      <c r="F1"/>
      <c r="G1"/>
      <c r="I1"/>
      <c r="J1"/>
      <c r="L1"/>
      <c r="M1"/>
      <c r="O1"/>
      <c r="P1"/>
      <c r="R1"/>
      <c r="S1" s="134" t="str">
        <f>最初に入力!N1</f>
        <v>2026年8月1日改定</v>
      </c>
      <c r="AA1" s="692" t="s">
        <v>1028</v>
      </c>
    </row>
    <row r="2" spans="1:38" ht="13.5" customHeight="1">
      <c r="A2" s="640"/>
      <c r="B2" s="181" t="s">
        <v>285</v>
      </c>
      <c r="C2" s="182"/>
      <c r="D2" s="183" t="s">
        <v>286</v>
      </c>
      <c r="E2" s="184"/>
      <c r="F2" s="183" t="s">
        <v>287</v>
      </c>
      <c r="G2" s="182"/>
      <c r="H2" s="185" t="s">
        <v>288</v>
      </c>
      <c r="I2" s="183" t="s">
        <v>289</v>
      </c>
      <c r="J2" s="186"/>
      <c r="K2" s="184"/>
      <c r="L2" s="183" t="s">
        <v>290</v>
      </c>
      <c r="M2" s="186"/>
      <c r="N2" s="187"/>
      <c r="O2" s="182"/>
      <c r="P2" s="183" t="s">
        <v>291</v>
      </c>
      <c r="Q2" s="184"/>
      <c r="R2" s="188" t="s">
        <v>292</v>
      </c>
      <c r="S2" s="188" t="s">
        <v>293</v>
      </c>
    </row>
    <row r="3" spans="1:38" ht="29.25" customHeight="1">
      <c r="B3" s="167" t="str">
        <f>IF(最初に入力!C2&lt;&gt;"",TEXT(最初に入力!C2,"m月d日(aaa)"),"")</f>
        <v/>
      </c>
      <c r="C3" s="504"/>
      <c r="D3" s="908">
        <f>最初に入力!C5</f>
        <v>0</v>
      </c>
      <c r="E3" s="909"/>
      <c r="F3" s="908">
        <f>S22+S41</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f>最初に入力!F12</f>
        <v>0</v>
      </c>
    </row>
    <row r="5" spans="1:38" ht="13.5" customHeight="1">
      <c r="B5" s="144" t="s">
        <v>821</v>
      </c>
      <c r="C5" s="494"/>
      <c r="D5" s="494"/>
      <c r="E5" s="506"/>
      <c r="F5" s="494"/>
      <c r="G5" s="494"/>
      <c r="H5" s="506"/>
      <c r="I5" s="494"/>
      <c r="J5" s="494"/>
      <c r="K5" s="506"/>
      <c r="L5" s="494"/>
      <c r="M5" s="494"/>
      <c r="N5" s="506"/>
      <c r="O5" s="494"/>
      <c r="P5" s="494"/>
      <c r="Q5" s="214"/>
      <c r="R5" s="494"/>
      <c r="S5" s="170" t="s">
        <v>581</v>
      </c>
    </row>
    <row r="6" spans="1:38" ht="13.5" customHeight="1">
      <c r="B6" s="189" t="s">
        <v>741</v>
      </c>
      <c r="C6" s="190"/>
      <c r="D6" s="191"/>
      <c r="E6" s="192" t="s">
        <v>742</v>
      </c>
      <c r="F6" s="190"/>
      <c r="G6" s="191"/>
      <c r="H6" s="192" t="s">
        <v>743</v>
      </c>
      <c r="I6" s="190"/>
      <c r="J6" s="191"/>
      <c r="K6" s="192" t="s">
        <v>744</v>
      </c>
      <c r="L6" s="190"/>
      <c r="M6" s="191"/>
      <c r="N6" s="192" t="s">
        <v>745</v>
      </c>
      <c r="O6" s="190"/>
      <c r="P6" s="191"/>
      <c r="Q6" s="192" t="s">
        <v>746</v>
      </c>
      <c r="R6" s="190"/>
      <c r="S6" s="191"/>
      <c r="AA6" s="907" t="s">
        <v>1122</v>
      </c>
      <c r="AB6" s="907"/>
      <c r="AC6" s="907" t="s">
        <v>1124</v>
      </c>
      <c r="AD6" s="907"/>
      <c r="AE6" s="907" t="s">
        <v>1125</v>
      </c>
      <c r="AF6" s="907"/>
      <c r="AG6" s="907" t="s">
        <v>1126</v>
      </c>
      <c r="AH6" s="907"/>
      <c r="AI6" s="907" t="s">
        <v>1373</v>
      </c>
      <c r="AJ6" s="907"/>
      <c r="AK6" s="907" t="s">
        <v>1127</v>
      </c>
      <c r="AL6" s="907"/>
    </row>
    <row r="7" spans="1:38" ht="13.5" customHeight="1">
      <c r="B7" s="193" t="s">
        <v>302</v>
      </c>
      <c r="C7" s="194" t="s">
        <v>303</v>
      </c>
      <c r="D7" s="195" t="s">
        <v>304</v>
      </c>
      <c r="E7" s="193" t="s">
        <v>305</v>
      </c>
      <c r="F7" s="194" t="s">
        <v>303</v>
      </c>
      <c r="G7" s="195" t="s">
        <v>304</v>
      </c>
      <c r="H7" s="193" t="s">
        <v>305</v>
      </c>
      <c r="I7" s="194" t="s">
        <v>303</v>
      </c>
      <c r="J7" s="195" t="s">
        <v>304</v>
      </c>
      <c r="K7" s="193" t="s">
        <v>306</v>
      </c>
      <c r="L7" s="194" t="s">
        <v>303</v>
      </c>
      <c r="M7" s="195" t="s">
        <v>304</v>
      </c>
      <c r="N7" s="193" t="s">
        <v>306</v>
      </c>
      <c r="O7" s="194" t="s">
        <v>303</v>
      </c>
      <c r="P7" s="195" t="s">
        <v>304</v>
      </c>
      <c r="Q7" s="193" t="s">
        <v>306</v>
      </c>
      <c r="R7" s="194" t="s">
        <v>303</v>
      </c>
      <c r="S7" s="195"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48" t="s">
        <v>1993</v>
      </c>
      <c r="C8" s="196">
        <v>2300</v>
      </c>
      <c r="D8" s="197"/>
      <c r="E8" s="148"/>
      <c r="F8" s="196"/>
      <c r="G8" s="197"/>
      <c r="H8" s="148" t="s">
        <v>582</v>
      </c>
      <c r="I8" s="814" t="s">
        <v>1990</v>
      </c>
      <c r="J8" s="197"/>
      <c r="K8" s="148"/>
      <c r="L8" s="196"/>
      <c r="M8" s="197"/>
      <c r="N8" s="148"/>
      <c r="O8" s="196"/>
      <c r="P8" s="197"/>
      <c r="Q8" s="148"/>
      <c r="R8" s="196"/>
      <c r="S8" s="197"/>
      <c r="AA8" s="733" t="s">
        <v>1457</v>
      </c>
      <c r="AB8" s="698">
        <f>D8</f>
        <v>0</v>
      </c>
      <c r="AC8" s="696"/>
      <c r="AD8" s="698">
        <f>G8</f>
        <v>0</v>
      </c>
      <c r="AE8" s="733" t="s">
        <v>1458</v>
      </c>
      <c r="AF8" s="698">
        <f>J8</f>
        <v>0</v>
      </c>
      <c r="AG8" s="696"/>
      <c r="AH8" s="698">
        <f>M8</f>
        <v>0</v>
      </c>
      <c r="AI8" s="696"/>
      <c r="AJ8" s="698">
        <f>P8</f>
        <v>0</v>
      </c>
      <c r="AK8" s="696"/>
      <c r="AL8" s="698">
        <f>S8</f>
        <v>0</v>
      </c>
    </row>
    <row r="9" spans="1:38" ht="13.5" customHeight="1">
      <c r="B9" s="151" t="s">
        <v>1994</v>
      </c>
      <c r="C9" s="198">
        <v>1440</v>
      </c>
      <c r="D9" s="199"/>
      <c r="E9" s="151"/>
      <c r="F9" s="198"/>
      <c r="G9" s="199"/>
      <c r="H9" s="151" t="s">
        <v>76</v>
      </c>
      <c r="I9" s="815" t="s">
        <v>1991</v>
      </c>
      <c r="J9" s="199"/>
      <c r="K9" s="151"/>
      <c r="L9" s="198"/>
      <c r="M9" s="199"/>
      <c r="N9" s="151"/>
      <c r="O9" s="198"/>
      <c r="P9" s="199"/>
      <c r="Q9" s="151"/>
      <c r="R9" s="198"/>
      <c r="S9" s="199"/>
      <c r="AA9" s="733" t="s">
        <v>1459</v>
      </c>
      <c r="AB9" s="698">
        <f>D9</f>
        <v>0</v>
      </c>
      <c r="AC9" s="696"/>
      <c r="AD9" s="698">
        <f>G9</f>
        <v>0</v>
      </c>
      <c r="AE9" s="733" t="s">
        <v>1460</v>
      </c>
      <c r="AF9" s="698">
        <f>J9</f>
        <v>0</v>
      </c>
      <c r="AG9" s="696"/>
      <c r="AH9" s="698">
        <f>M9</f>
        <v>0</v>
      </c>
      <c r="AI9" s="696"/>
      <c r="AJ9" s="698">
        <f t="shared" ref="AJ9:AJ40" si="0">P9</f>
        <v>0</v>
      </c>
      <c r="AK9" s="696"/>
      <c r="AL9" s="698">
        <f>S9</f>
        <v>0</v>
      </c>
    </row>
    <row r="10" spans="1:38" ht="13.5" customHeight="1">
      <c r="B10" s="151" t="s">
        <v>1995</v>
      </c>
      <c r="C10" s="198">
        <v>1630</v>
      </c>
      <c r="D10" s="199"/>
      <c r="E10" s="151"/>
      <c r="F10" s="198"/>
      <c r="G10" s="199"/>
      <c r="H10" s="151" t="s">
        <v>583</v>
      </c>
      <c r="I10" s="815" t="s">
        <v>1992</v>
      </c>
      <c r="J10" s="199"/>
      <c r="K10" s="151"/>
      <c r="L10" s="198"/>
      <c r="M10" s="199"/>
      <c r="N10" s="151"/>
      <c r="O10" s="198"/>
      <c r="P10" s="199"/>
      <c r="Q10" s="151"/>
      <c r="R10" s="198"/>
      <c r="S10" s="199"/>
      <c r="AA10" s="733" t="s">
        <v>1461</v>
      </c>
      <c r="AB10" s="698">
        <f t="shared" ref="AB10:AB40" si="1">D10</f>
        <v>0</v>
      </c>
      <c r="AC10" s="696"/>
      <c r="AD10" s="698">
        <f t="shared" ref="AD10:AD40" si="2">G10</f>
        <v>0</v>
      </c>
      <c r="AE10" s="733" t="s">
        <v>1462</v>
      </c>
      <c r="AF10" s="698">
        <f t="shared" ref="AF10:AF40" si="3">J10</f>
        <v>0</v>
      </c>
      <c r="AG10" s="696"/>
      <c r="AH10" s="698">
        <f t="shared" ref="AH10:AH40" si="4">M10</f>
        <v>0</v>
      </c>
      <c r="AI10" s="696"/>
      <c r="AJ10" s="698">
        <f t="shared" si="0"/>
        <v>0</v>
      </c>
      <c r="AK10" s="696"/>
      <c r="AL10" s="698">
        <f t="shared" ref="AL10:AL37" si="5">S10</f>
        <v>0</v>
      </c>
    </row>
    <row r="11" spans="1:38" ht="13.5" customHeight="1">
      <c r="B11" s="151" t="s">
        <v>584</v>
      </c>
      <c r="C11" s="198">
        <v>950</v>
      </c>
      <c r="D11" s="199"/>
      <c r="E11" s="151"/>
      <c r="F11" s="198"/>
      <c r="G11" s="199"/>
      <c r="H11" s="151"/>
      <c r="I11" s="198"/>
      <c r="J11" s="199"/>
      <c r="K11" s="151"/>
      <c r="L11" s="198"/>
      <c r="M11" s="199"/>
      <c r="N11" s="151"/>
      <c r="O11" s="198"/>
      <c r="P11" s="199"/>
      <c r="Q11" s="151"/>
      <c r="R11" s="198"/>
      <c r="S11" s="199"/>
      <c r="AA11" s="733" t="s">
        <v>1463</v>
      </c>
      <c r="AB11" s="698">
        <f t="shared" si="1"/>
        <v>0</v>
      </c>
      <c r="AC11" s="696"/>
      <c r="AD11" s="698">
        <f t="shared" si="2"/>
        <v>0</v>
      </c>
      <c r="AE11" s="734"/>
      <c r="AF11" s="698">
        <f t="shared" si="3"/>
        <v>0</v>
      </c>
      <c r="AG11" s="696"/>
      <c r="AH11" s="698">
        <f t="shared" si="4"/>
        <v>0</v>
      </c>
      <c r="AI11" s="696"/>
      <c r="AJ11" s="698">
        <f t="shared" si="0"/>
        <v>0</v>
      </c>
      <c r="AK11" s="696"/>
      <c r="AL11" s="698">
        <f t="shared" si="5"/>
        <v>0</v>
      </c>
    </row>
    <row r="12" spans="1:38" ht="13.5" customHeight="1">
      <c r="B12" s="151" t="s">
        <v>585</v>
      </c>
      <c r="C12" s="198">
        <v>270</v>
      </c>
      <c r="D12" s="199"/>
      <c r="E12" s="151"/>
      <c r="F12" s="198"/>
      <c r="G12" s="199"/>
      <c r="H12" s="151"/>
      <c r="I12" s="198"/>
      <c r="J12" s="199"/>
      <c r="K12" s="151"/>
      <c r="L12" s="198"/>
      <c r="M12" s="199"/>
      <c r="N12" s="151"/>
      <c r="O12" s="198"/>
      <c r="P12" s="199"/>
      <c r="Q12" s="151"/>
      <c r="R12" s="198"/>
      <c r="S12" s="199"/>
      <c r="AA12" s="733" t="s">
        <v>1464</v>
      </c>
      <c r="AB12" s="698">
        <f t="shared" si="1"/>
        <v>0</v>
      </c>
      <c r="AC12" s="696"/>
      <c r="AD12" s="698">
        <f t="shared" si="2"/>
        <v>0</v>
      </c>
      <c r="AE12" s="734"/>
      <c r="AF12" s="698">
        <f t="shared" si="3"/>
        <v>0</v>
      </c>
      <c r="AG12" s="696"/>
      <c r="AH12" s="698">
        <f t="shared" si="4"/>
        <v>0</v>
      </c>
      <c r="AI12" s="696"/>
      <c r="AJ12" s="698">
        <f t="shared" si="0"/>
        <v>0</v>
      </c>
      <c r="AK12" s="696"/>
      <c r="AL12" s="698">
        <f t="shared" si="5"/>
        <v>0</v>
      </c>
    </row>
    <row r="13" spans="1:38" ht="13.5" customHeight="1">
      <c r="B13" s="151" t="s">
        <v>586</v>
      </c>
      <c r="C13" s="198">
        <v>190</v>
      </c>
      <c r="D13" s="199"/>
      <c r="E13" s="151"/>
      <c r="F13" s="198"/>
      <c r="G13" s="199"/>
      <c r="H13" s="151"/>
      <c r="I13" s="198"/>
      <c r="J13" s="199"/>
      <c r="K13" s="151"/>
      <c r="L13" s="198"/>
      <c r="M13" s="199"/>
      <c r="N13" s="151"/>
      <c r="O13" s="198"/>
      <c r="P13" s="199"/>
      <c r="Q13" s="151"/>
      <c r="R13" s="198"/>
      <c r="S13" s="199"/>
      <c r="AA13" s="733" t="s">
        <v>1465</v>
      </c>
      <c r="AB13" s="698">
        <f t="shared" si="1"/>
        <v>0</v>
      </c>
      <c r="AC13" s="696"/>
      <c r="AD13" s="698">
        <f t="shared" si="2"/>
        <v>0</v>
      </c>
      <c r="AE13" s="734"/>
      <c r="AF13" s="698">
        <f t="shared" si="3"/>
        <v>0</v>
      </c>
      <c r="AG13" s="696"/>
      <c r="AH13" s="698">
        <f t="shared" si="4"/>
        <v>0</v>
      </c>
      <c r="AI13" s="696"/>
      <c r="AJ13" s="698">
        <f t="shared" si="0"/>
        <v>0</v>
      </c>
      <c r="AK13" s="696"/>
      <c r="AL13" s="698">
        <f t="shared" si="5"/>
        <v>0</v>
      </c>
    </row>
    <row r="14" spans="1:38" ht="13.5" customHeight="1">
      <c r="B14" s="151" t="s">
        <v>587</v>
      </c>
      <c r="C14" s="198">
        <v>660</v>
      </c>
      <c r="D14" s="199"/>
      <c r="E14" s="151"/>
      <c r="F14" s="198"/>
      <c r="G14" s="199"/>
      <c r="H14" s="151"/>
      <c r="I14" s="198"/>
      <c r="J14" s="199"/>
      <c r="K14" s="151"/>
      <c r="L14" s="198"/>
      <c r="M14" s="199"/>
      <c r="N14" s="151"/>
      <c r="O14" s="198"/>
      <c r="P14" s="199"/>
      <c r="Q14" s="151"/>
      <c r="R14" s="198"/>
      <c r="S14" s="199"/>
      <c r="AA14" s="733" t="s">
        <v>1466</v>
      </c>
      <c r="AB14" s="698">
        <f t="shared" si="1"/>
        <v>0</v>
      </c>
      <c r="AC14" s="696"/>
      <c r="AD14" s="698">
        <f t="shared" si="2"/>
        <v>0</v>
      </c>
      <c r="AE14" s="734"/>
      <c r="AF14" s="698">
        <f t="shared" si="3"/>
        <v>0</v>
      </c>
      <c r="AG14" s="696"/>
      <c r="AH14" s="698">
        <f t="shared" si="4"/>
        <v>0</v>
      </c>
      <c r="AI14" s="696"/>
      <c r="AJ14" s="698">
        <f t="shared" si="0"/>
        <v>0</v>
      </c>
      <c r="AK14" s="696"/>
      <c r="AL14" s="698">
        <f t="shared" si="5"/>
        <v>0</v>
      </c>
    </row>
    <row r="15" spans="1:38" ht="13.5" customHeight="1">
      <c r="B15" s="151" t="s">
        <v>588</v>
      </c>
      <c r="C15" s="198">
        <v>650</v>
      </c>
      <c r="D15" s="199"/>
      <c r="E15" s="151"/>
      <c r="F15" s="198"/>
      <c r="G15" s="199"/>
      <c r="H15" s="151"/>
      <c r="I15" s="198"/>
      <c r="J15" s="199"/>
      <c r="K15" s="151"/>
      <c r="L15" s="198"/>
      <c r="M15" s="199"/>
      <c r="N15" s="151"/>
      <c r="O15" s="198"/>
      <c r="P15" s="199"/>
      <c r="Q15" s="151"/>
      <c r="R15" s="198"/>
      <c r="S15" s="199"/>
      <c r="AA15" s="733" t="s">
        <v>1467</v>
      </c>
      <c r="AB15" s="698">
        <f t="shared" si="1"/>
        <v>0</v>
      </c>
      <c r="AC15" s="696"/>
      <c r="AD15" s="698">
        <f t="shared" si="2"/>
        <v>0</v>
      </c>
      <c r="AE15" s="734"/>
      <c r="AF15" s="698">
        <f t="shared" si="3"/>
        <v>0</v>
      </c>
      <c r="AG15" s="696"/>
      <c r="AH15" s="698">
        <f t="shared" si="4"/>
        <v>0</v>
      </c>
      <c r="AI15" s="696"/>
      <c r="AJ15" s="698">
        <f t="shared" si="0"/>
        <v>0</v>
      </c>
      <c r="AK15" s="696"/>
      <c r="AL15" s="698">
        <f t="shared" si="5"/>
        <v>0</v>
      </c>
    </row>
    <row r="16" spans="1:38" ht="13.5" customHeight="1">
      <c r="B16" s="264" t="s">
        <v>589</v>
      </c>
      <c r="C16" s="172">
        <v>310</v>
      </c>
      <c r="D16" s="199"/>
      <c r="E16" s="151"/>
      <c r="F16" s="198"/>
      <c r="G16" s="199"/>
      <c r="H16" s="151"/>
      <c r="I16" s="198"/>
      <c r="J16" s="199"/>
      <c r="K16" s="151"/>
      <c r="L16" s="198"/>
      <c r="M16" s="199"/>
      <c r="N16" s="151"/>
      <c r="O16" s="198"/>
      <c r="P16" s="199"/>
      <c r="Q16" s="151"/>
      <c r="R16" s="198"/>
      <c r="S16" s="199"/>
      <c r="AA16" s="733" t="s">
        <v>1468</v>
      </c>
      <c r="AB16" s="698">
        <f t="shared" si="1"/>
        <v>0</v>
      </c>
      <c r="AC16" s="696"/>
      <c r="AD16" s="698">
        <f t="shared" si="2"/>
        <v>0</v>
      </c>
      <c r="AE16" s="734"/>
      <c r="AF16" s="698">
        <f t="shared" si="3"/>
        <v>0</v>
      </c>
      <c r="AG16" s="696"/>
      <c r="AH16" s="698">
        <f t="shared" si="4"/>
        <v>0</v>
      </c>
      <c r="AI16" s="696"/>
      <c r="AJ16" s="698">
        <f t="shared" si="0"/>
        <v>0</v>
      </c>
      <c r="AK16" s="696"/>
      <c r="AL16" s="698">
        <f t="shared" si="5"/>
        <v>0</v>
      </c>
    </row>
    <row r="17" spans="2:38" ht="13.5" customHeight="1">
      <c r="B17" s="264" t="s">
        <v>1996</v>
      </c>
      <c r="C17" s="172">
        <v>430</v>
      </c>
      <c r="D17" s="199"/>
      <c r="E17" s="151"/>
      <c r="F17" s="198"/>
      <c r="G17" s="199"/>
      <c r="H17" s="151" t="s">
        <v>590</v>
      </c>
      <c r="I17" s="815" t="s">
        <v>1997</v>
      </c>
      <c r="J17" s="199"/>
      <c r="K17" s="151"/>
      <c r="L17" s="198"/>
      <c r="M17" s="199"/>
      <c r="N17" s="151"/>
      <c r="O17" s="198"/>
      <c r="P17" s="199"/>
      <c r="Q17" s="151"/>
      <c r="R17" s="198"/>
      <c r="S17" s="199"/>
      <c r="AA17" s="733" t="s">
        <v>1469</v>
      </c>
      <c r="AB17" s="698">
        <f t="shared" si="1"/>
        <v>0</v>
      </c>
      <c r="AC17" s="696"/>
      <c r="AD17" s="698">
        <f t="shared" si="2"/>
        <v>0</v>
      </c>
      <c r="AE17" s="733" t="s">
        <v>1470</v>
      </c>
      <c r="AF17" s="698">
        <f t="shared" si="3"/>
        <v>0</v>
      </c>
      <c r="AG17" s="696"/>
      <c r="AH17" s="698">
        <f t="shared" si="4"/>
        <v>0</v>
      </c>
      <c r="AI17" s="696"/>
      <c r="AJ17" s="698">
        <f t="shared" si="0"/>
        <v>0</v>
      </c>
      <c r="AK17" s="696"/>
      <c r="AL17" s="698">
        <f t="shared" si="5"/>
        <v>0</v>
      </c>
    </row>
    <row r="18" spans="2:38" ht="13.5" customHeight="1">
      <c r="B18" s="154" t="s">
        <v>591</v>
      </c>
      <c r="C18" s="200">
        <v>330</v>
      </c>
      <c r="D18" s="201"/>
      <c r="E18" s="154"/>
      <c r="F18" s="200"/>
      <c r="G18" s="201"/>
      <c r="H18" s="154"/>
      <c r="I18" s="200"/>
      <c r="J18" s="201"/>
      <c r="K18" s="154"/>
      <c r="L18" s="200"/>
      <c r="M18" s="201"/>
      <c r="N18" s="154"/>
      <c r="O18" s="200"/>
      <c r="P18" s="201"/>
      <c r="Q18" s="154"/>
      <c r="R18" s="200"/>
      <c r="S18" s="201"/>
      <c r="AA18" s="733" t="s">
        <v>1471</v>
      </c>
      <c r="AB18" s="698">
        <f t="shared" si="1"/>
        <v>0</v>
      </c>
      <c r="AC18" s="696"/>
      <c r="AD18" s="698">
        <f t="shared" si="2"/>
        <v>0</v>
      </c>
      <c r="AE18" s="734"/>
      <c r="AF18" s="698">
        <f t="shared" si="3"/>
        <v>0</v>
      </c>
      <c r="AG18" s="696"/>
      <c r="AH18" s="698">
        <f t="shared" si="4"/>
        <v>0</v>
      </c>
      <c r="AI18" s="696"/>
      <c r="AJ18" s="698">
        <f t="shared" si="0"/>
        <v>0</v>
      </c>
      <c r="AK18" s="696"/>
      <c r="AL18" s="698">
        <f t="shared" si="5"/>
        <v>0</v>
      </c>
    </row>
    <row r="19" spans="2:38" ht="13.5" customHeight="1">
      <c r="B19" s="154" t="s">
        <v>2017</v>
      </c>
      <c r="C19" s="200">
        <v>610</v>
      </c>
      <c r="D19" s="201"/>
      <c r="E19" s="154"/>
      <c r="F19" s="200"/>
      <c r="G19" s="201"/>
      <c r="H19" s="154" t="s">
        <v>592</v>
      </c>
      <c r="I19" s="815" t="s">
        <v>2013</v>
      </c>
      <c r="J19" s="201"/>
      <c r="K19" s="154"/>
      <c r="L19" s="200"/>
      <c r="M19" s="201"/>
      <c r="N19" s="154"/>
      <c r="O19" s="200"/>
      <c r="P19" s="201"/>
      <c r="Q19" s="154"/>
      <c r="R19" s="200"/>
      <c r="S19" s="201"/>
      <c r="AA19" s="733" t="s">
        <v>1472</v>
      </c>
      <c r="AB19" s="698">
        <f t="shared" si="1"/>
        <v>0</v>
      </c>
      <c r="AC19" s="696"/>
      <c r="AD19" s="698">
        <f t="shared" si="2"/>
        <v>0</v>
      </c>
      <c r="AE19" s="733" t="s">
        <v>1473</v>
      </c>
      <c r="AF19" s="698">
        <f t="shared" si="3"/>
        <v>0</v>
      </c>
      <c r="AG19" s="696"/>
      <c r="AH19" s="698">
        <f t="shared" si="4"/>
        <v>0</v>
      </c>
      <c r="AI19" s="696"/>
      <c r="AJ19" s="698">
        <f t="shared" si="0"/>
        <v>0</v>
      </c>
      <c r="AK19" s="696"/>
      <c r="AL19" s="698">
        <f t="shared" si="5"/>
        <v>0</v>
      </c>
    </row>
    <row r="20" spans="2:38" ht="13.5" customHeight="1">
      <c r="B20" s="154" t="s">
        <v>2018</v>
      </c>
      <c r="C20" s="200">
        <v>920</v>
      </c>
      <c r="D20" s="201"/>
      <c r="E20" s="154"/>
      <c r="F20" s="200"/>
      <c r="G20" s="201"/>
      <c r="H20" s="154" t="s">
        <v>593</v>
      </c>
      <c r="I20" s="815" t="s">
        <v>2014</v>
      </c>
      <c r="J20" s="201"/>
      <c r="K20" s="154"/>
      <c r="L20" s="200"/>
      <c r="M20" s="201"/>
      <c r="N20" s="154"/>
      <c r="O20" s="200"/>
      <c r="P20" s="201"/>
      <c r="Q20" s="154"/>
      <c r="R20" s="200"/>
      <c r="S20" s="201"/>
      <c r="AA20" s="733" t="s">
        <v>1474</v>
      </c>
      <c r="AB20" s="698">
        <f t="shared" si="1"/>
        <v>0</v>
      </c>
      <c r="AC20" s="696"/>
      <c r="AD20" s="698">
        <f t="shared" si="2"/>
        <v>0</v>
      </c>
      <c r="AE20" s="733" t="s">
        <v>1475</v>
      </c>
      <c r="AF20" s="698">
        <f t="shared" si="3"/>
        <v>0</v>
      </c>
      <c r="AG20" s="696"/>
      <c r="AH20" s="698">
        <f t="shared" si="4"/>
        <v>0</v>
      </c>
      <c r="AI20" s="696"/>
      <c r="AJ20" s="698">
        <f t="shared" si="0"/>
        <v>0</v>
      </c>
      <c r="AK20" s="696"/>
      <c r="AL20" s="698">
        <f t="shared" si="5"/>
        <v>0</v>
      </c>
    </row>
    <row r="21" spans="2:38" ht="13.5" customHeight="1">
      <c r="B21" s="501" t="s">
        <v>436</v>
      </c>
      <c r="C21" s="499">
        <f>SUM(C8:C20)</f>
        <v>10690</v>
      </c>
      <c r="D21" s="502">
        <f>SUM(D8:D20)</f>
        <v>0</v>
      </c>
      <c r="E21" s="500" t="s">
        <v>437</v>
      </c>
      <c r="F21" s="499">
        <f>SUM(F8:F20)</f>
        <v>0</v>
      </c>
      <c r="G21" s="502">
        <f>SUM(G8:G20)</f>
        <v>0</v>
      </c>
      <c r="H21" s="500" t="s">
        <v>438</v>
      </c>
      <c r="I21" s="499">
        <f>SUM(I8:I20)</f>
        <v>0</v>
      </c>
      <c r="J21" s="502">
        <f>SUM(J8:J20)</f>
        <v>0</v>
      </c>
      <c r="K21" s="501" t="s">
        <v>420</v>
      </c>
      <c r="L21" s="499">
        <f>SUM(L8:L20)</f>
        <v>0</v>
      </c>
      <c r="M21" s="502">
        <f>SUM(M8:M20)</f>
        <v>0</v>
      </c>
      <c r="N21" s="501" t="s">
        <v>552</v>
      </c>
      <c r="O21" s="499">
        <f>SUM(O8:O20)</f>
        <v>0</v>
      </c>
      <c r="P21" s="502">
        <f>SUM(P8:P20)</f>
        <v>0</v>
      </c>
      <c r="Q21" s="501" t="s">
        <v>421</v>
      </c>
      <c r="R21" s="499">
        <f>SUM(R8:R20)</f>
        <v>0</v>
      </c>
      <c r="S21" s="502">
        <f>SUM(S8:S20)</f>
        <v>0</v>
      </c>
      <c r="AA21" s="696"/>
      <c r="AB21" s="698">
        <f t="shared" si="1"/>
        <v>0</v>
      </c>
      <c r="AC21" s="696"/>
      <c r="AD21" s="698">
        <f t="shared" si="2"/>
        <v>0</v>
      </c>
      <c r="AE21" s="696"/>
      <c r="AF21" s="698">
        <f t="shared" si="3"/>
        <v>0</v>
      </c>
      <c r="AG21" s="696"/>
      <c r="AH21" s="698">
        <f t="shared" si="4"/>
        <v>0</v>
      </c>
      <c r="AI21" s="696"/>
      <c r="AJ21" s="698">
        <f t="shared" si="0"/>
        <v>0</v>
      </c>
      <c r="AK21" s="696"/>
      <c r="AL21" s="698">
        <f t="shared" si="5"/>
        <v>0</v>
      </c>
    </row>
    <row r="22" spans="2:38" ht="13.5" customHeight="1">
      <c r="B22" s="174"/>
      <c r="C22" s="205"/>
      <c r="D22" s="205"/>
      <c r="E22" s="204"/>
      <c r="F22" s="205"/>
      <c r="G22" s="205"/>
      <c r="H22" s="204"/>
      <c r="I22" s="205"/>
      <c r="J22" s="205"/>
      <c r="K22" s="174"/>
      <c r="L22" s="205"/>
      <c r="M22" s="205"/>
      <c r="N22" s="174"/>
      <c r="O22" s="205"/>
      <c r="P22" s="205"/>
      <c r="Q22" s="147" t="s">
        <v>422</v>
      </c>
      <c r="R22" s="206">
        <f>SUM(C21,F21,I21,L21,O21,R21)</f>
        <v>10690</v>
      </c>
      <c r="S22" s="207">
        <f>SUM(D21,G21,J21,M21,P21,S21)</f>
        <v>0</v>
      </c>
      <c r="AA22" s="696"/>
      <c r="AB22" s="698">
        <f t="shared" si="1"/>
        <v>0</v>
      </c>
      <c r="AC22" s="696"/>
      <c r="AD22" s="698">
        <f t="shared" si="2"/>
        <v>0</v>
      </c>
      <c r="AE22" s="696"/>
      <c r="AF22" s="698">
        <f t="shared" si="3"/>
        <v>0</v>
      </c>
      <c r="AG22" s="696"/>
      <c r="AH22" s="698">
        <f t="shared" si="4"/>
        <v>0</v>
      </c>
      <c r="AI22" s="696"/>
      <c r="AJ22" s="698">
        <f t="shared" si="0"/>
        <v>0</v>
      </c>
      <c r="AK22" s="696"/>
      <c r="AL22" s="698">
        <f t="shared" si="5"/>
        <v>0</v>
      </c>
    </row>
    <row r="23" spans="2:38" ht="13.5" customHeight="1">
      <c r="B23" s="916"/>
      <c r="C23" s="916"/>
      <c r="D23" s="916"/>
      <c r="E23" s="916"/>
      <c r="F23" s="916"/>
      <c r="G23" s="916"/>
      <c r="H23" s="916"/>
      <c r="I23" s="916"/>
      <c r="J23" s="916"/>
      <c r="K23" s="916"/>
      <c r="L23" s="916"/>
      <c r="M23" s="916"/>
      <c r="N23" s="916"/>
      <c r="O23" s="916"/>
      <c r="P23" s="916"/>
      <c r="Q23" s="916"/>
      <c r="R23" s="916"/>
      <c r="S23" s="916"/>
      <c r="AA23" s="696"/>
      <c r="AB23" s="698">
        <f t="shared" si="1"/>
        <v>0</v>
      </c>
      <c r="AC23" s="696"/>
      <c r="AD23" s="698">
        <f t="shared" si="2"/>
        <v>0</v>
      </c>
      <c r="AE23" s="696"/>
      <c r="AF23" s="698">
        <f t="shared" si="3"/>
        <v>0</v>
      </c>
      <c r="AG23" s="696"/>
      <c r="AH23" s="698">
        <f t="shared" si="4"/>
        <v>0</v>
      </c>
      <c r="AI23" s="696"/>
      <c r="AJ23" s="698">
        <f t="shared" si="0"/>
        <v>0</v>
      </c>
      <c r="AK23" s="696"/>
      <c r="AL23" s="698">
        <f t="shared" si="5"/>
        <v>0</v>
      </c>
    </row>
    <row r="24" spans="2:38" ht="13.5" customHeight="1">
      <c r="B24" s="144" t="s">
        <v>818</v>
      </c>
      <c r="C24" s="494"/>
      <c r="D24" s="494"/>
      <c r="E24" s="506"/>
      <c r="F24" s="494"/>
      <c r="G24" s="494"/>
      <c r="H24" s="506"/>
      <c r="I24" s="494"/>
      <c r="J24" s="494"/>
      <c r="K24" s="506"/>
      <c r="L24" s="494"/>
      <c r="M24" s="494"/>
      <c r="N24" s="506"/>
      <c r="O24" s="494"/>
      <c r="P24" s="494"/>
      <c r="Q24" s="214"/>
      <c r="R24" s="494"/>
      <c r="S24" s="170" t="s">
        <v>581</v>
      </c>
      <c r="AA24" s="696"/>
      <c r="AB24" s="698">
        <f t="shared" si="1"/>
        <v>0</v>
      </c>
      <c r="AC24" s="696"/>
      <c r="AD24" s="698">
        <f t="shared" si="2"/>
        <v>0</v>
      </c>
      <c r="AE24" s="696"/>
      <c r="AF24" s="698">
        <f t="shared" si="3"/>
        <v>0</v>
      </c>
      <c r="AG24" s="696"/>
      <c r="AH24" s="698">
        <f t="shared" si="4"/>
        <v>0</v>
      </c>
      <c r="AI24" s="696"/>
      <c r="AJ24" s="698">
        <f t="shared" si="0"/>
        <v>0</v>
      </c>
      <c r="AK24" s="696"/>
      <c r="AL24" s="698" t="str">
        <f t="shared" si="5"/>
        <v>&lt;三次営業所&gt;</v>
      </c>
    </row>
    <row r="25" spans="2:38" ht="13.5" customHeight="1">
      <c r="B25" s="189" t="s">
        <v>741</v>
      </c>
      <c r="C25" s="190"/>
      <c r="D25" s="191"/>
      <c r="E25" s="192" t="s">
        <v>742</v>
      </c>
      <c r="F25" s="190"/>
      <c r="G25" s="191"/>
      <c r="H25" s="192" t="s">
        <v>743</v>
      </c>
      <c r="I25" s="190"/>
      <c r="J25" s="191"/>
      <c r="K25" s="192" t="s">
        <v>744</v>
      </c>
      <c r="L25" s="190"/>
      <c r="M25" s="191"/>
      <c r="N25" s="192" t="s">
        <v>819</v>
      </c>
      <c r="O25" s="190"/>
      <c r="P25" s="191"/>
      <c r="Q25" s="192" t="s">
        <v>820</v>
      </c>
      <c r="R25" s="190"/>
      <c r="S25" s="191"/>
      <c r="AA25" s="696"/>
      <c r="AB25" s="698">
        <f t="shared" si="1"/>
        <v>0</v>
      </c>
      <c r="AC25" s="696"/>
      <c r="AD25" s="698">
        <f t="shared" si="2"/>
        <v>0</v>
      </c>
      <c r="AE25" s="696"/>
      <c r="AF25" s="698">
        <f t="shared" si="3"/>
        <v>0</v>
      </c>
      <c r="AG25" s="696"/>
      <c r="AH25" s="698">
        <f t="shared" si="4"/>
        <v>0</v>
      </c>
      <c r="AI25" s="696"/>
      <c r="AJ25" s="698">
        <f t="shared" si="0"/>
        <v>0</v>
      </c>
      <c r="AK25" s="696"/>
      <c r="AL25" s="698">
        <f t="shared" si="5"/>
        <v>0</v>
      </c>
    </row>
    <row r="26" spans="2:38" ht="13.5" customHeight="1">
      <c r="B26" s="193" t="s">
        <v>302</v>
      </c>
      <c r="C26" s="194" t="s">
        <v>303</v>
      </c>
      <c r="D26" s="195" t="s">
        <v>304</v>
      </c>
      <c r="E26" s="193" t="s">
        <v>305</v>
      </c>
      <c r="F26" s="194" t="s">
        <v>303</v>
      </c>
      <c r="G26" s="195" t="s">
        <v>304</v>
      </c>
      <c r="H26" s="193" t="s">
        <v>305</v>
      </c>
      <c r="I26" s="194" t="s">
        <v>303</v>
      </c>
      <c r="J26" s="195" t="s">
        <v>304</v>
      </c>
      <c r="K26" s="193" t="s">
        <v>306</v>
      </c>
      <c r="L26" s="194" t="s">
        <v>303</v>
      </c>
      <c r="M26" s="195" t="s">
        <v>304</v>
      </c>
      <c r="N26" s="193" t="s">
        <v>306</v>
      </c>
      <c r="O26" s="194" t="s">
        <v>303</v>
      </c>
      <c r="P26" s="195" t="s">
        <v>304</v>
      </c>
      <c r="Q26" s="193" t="s">
        <v>306</v>
      </c>
      <c r="R26" s="194" t="s">
        <v>303</v>
      </c>
      <c r="S26" s="195" t="s">
        <v>304</v>
      </c>
      <c r="AA26" s="696"/>
      <c r="AB26" s="698" t="str">
        <f t="shared" si="1"/>
        <v>折込数</v>
      </c>
      <c r="AC26" s="696"/>
      <c r="AD26" s="698" t="str">
        <f t="shared" si="2"/>
        <v>折込数</v>
      </c>
      <c r="AE26" s="696"/>
      <c r="AF26" s="698" t="str">
        <f t="shared" si="3"/>
        <v>折込数</v>
      </c>
      <c r="AG26" s="696"/>
      <c r="AH26" s="698" t="str">
        <f t="shared" si="4"/>
        <v>折込数</v>
      </c>
      <c r="AI26" s="696"/>
      <c r="AJ26" s="698" t="str">
        <f t="shared" si="0"/>
        <v>折込数</v>
      </c>
      <c r="AK26" s="696"/>
      <c r="AL26" s="698" t="str">
        <f t="shared" si="5"/>
        <v>折込数</v>
      </c>
    </row>
    <row r="27" spans="2:38" ht="13.5" customHeight="1">
      <c r="B27" s="148" t="s">
        <v>991</v>
      </c>
      <c r="C27" s="196">
        <v>2280</v>
      </c>
      <c r="D27" s="197"/>
      <c r="E27" s="148"/>
      <c r="F27" s="196"/>
      <c r="G27" s="197"/>
      <c r="H27" s="148" t="s">
        <v>597</v>
      </c>
      <c r="I27" s="196">
        <v>690</v>
      </c>
      <c r="J27" s="668"/>
      <c r="K27" s="148"/>
      <c r="L27" s="196"/>
      <c r="M27" s="197"/>
      <c r="N27" s="239"/>
      <c r="O27" s="196"/>
      <c r="P27" s="197"/>
      <c r="Q27" s="148"/>
      <c r="R27" s="196"/>
      <c r="S27" s="197"/>
      <c r="AA27" s="733" t="s">
        <v>1476</v>
      </c>
      <c r="AB27" s="698">
        <f t="shared" si="1"/>
        <v>0</v>
      </c>
      <c r="AC27" s="696"/>
      <c r="AD27" s="698">
        <f t="shared" si="2"/>
        <v>0</v>
      </c>
      <c r="AE27" s="697" t="s">
        <v>1477</v>
      </c>
      <c r="AF27" s="698">
        <f t="shared" si="3"/>
        <v>0</v>
      </c>
      <c r="AG27" s="696"/>
      <c r="AH27" s="698">
        <f t="shared" si="4"/>
        <v>0</v>
      </c>
      <c r="AI27" s="696"/>
      <c r="AJ27" s="698">
        <f t="shared" si="0"/>
        <v>0</v>
      </c>
      <c r="AK27" s="696"/>
      <c r="AL27" s="698">
        <f t="shared" si="5"/>
        <v>0</v>
      </c>
    </row>
    <row r="28" spans="2:38" ht="13.5" customHeight="1">
      <c r="B28" s="151" t="s">
        <v>1893</v>
      </c>
      <c r="C28" s="198">
        <v>290</v>
      </c>
      <c r="D28" s="199"/>
      <c r="E28" s="151"/>
      <c r="F28" s="198"/>
      <c r="G28" s="199"/>
      <c r="H28" s="151"/>
      <c r="I28" s="240"/>
      <c r="J28" s="664"/>
      <c r="K28" s="151"/>
      <c r="L28" s="198"/>
      <c r="M28" s="199"/>
      <c r="N28" s="151"/>
      <c r="O28" s="198"/>
      <c r="P28" s="199"/>
      <c r="Q28" s="151"/>
      <c r="R28" s="198"/>
      <c r="S28" s="199"/>
      <c r="AA28" s="733" t="s">
        <v>1478</v>
      </c>
      <c r="AB28" s="698">
        <f t="shared" si="1"/>
        <v>0</v>
      </c>
      <c r="AC28" s="696"/>
      <c r="AD28" s="698">
        <f t="shared" si="2"/>
        <v>0</v>
      </c>
      <c r="AE28" s="696"/>
      <c r="AF28" s="698">
        <f t="shared" si="3"/>
        <v>0</v>
      </c>
      <c r="AG28" s="696"/>
      <c r="AH28" s="698">
        <f t="shared" si="4"/>
        <v>0</v>
      </c>
      <c r="AI28" s="696"/>
      <c r="AJ28" s="698">
        <f t="shared" si="0"/>
        <v>0</v>
      </c>
      <c r="AK28" s="696"/>
      <c r="AL28" s="698">
        <f t="shared" si="5"/>
        <v>0</v>
      </c>
    </row>
    <row r="29" spans="2:38" ht="13.5" customHeight="1">
      <c r="B29" s="151" t="s">
        <v>598</v>
      </c>
      <c r="C29" s="198">
        <v>680</v>
      </c>
      <c r="D29" s="199"/>
      <c r="E29" s="151"/>
      <c r="F29" s="198"/>
      <c r="G29" s="199"/>
      <c r="H29" s="151"/>
      <c r="I29" s="198"/>
      <c r="J29" s="664"/>
      <c r="K29" s="151"/>
      <c r="L29" s="198"/>
      <c r="M29" s="199"/>
      <c r="N29" s="151"/>
      <c r="O29" s="198"/>
      <c r="P29" s="199"/>
      <c r="Q29" s="151"/>
      <c r="R29" s="198"/>
      <c r="S29" s="199"/>
      <c r="AA29" s="733" t="s">
        <v>1479</v>
      </c>
      <c r="AB29" s="698">
        <f t="shared" si="1"/>
        <v>0</v>
      </c>
      <c r="AC29" s="696"/>
      <c r="AD29" s="698">
        <f t="shared" si="2"/>
        <v>0</v>
      </c>
      <c r="AE29" s="696"/>
      <c r="AF29" s="698">
        <f t="shared" si="3"/>
        <v>0</v>
      </c>
      <c r="AG29" s="696"/>
      <c r="AH29" s="698">
        <f t="shared" si="4"/>
        <v>0</v>
      </c>
      <c r="AI29" s="696"/>
      <c r="AJ29" s="698">
        <f t="shared" si="0"/>
        <v>0</v>
      </c>
      <c r="AK29" s="696"/>
      <c r="AL29" s="698">
        <f t="shared" si="5"/>
        <v>0</v>
      </c>
    </row>
    <row r="30" spans="2:38" ht="13.5" customHeight="1">
      <c r="B30" s="151" t="s">
        <v>599</v>
      </c>
      <c r="C30" s="198">
        <v>330</v>
      </c>
      <c r="D30" s="199"/>
      <c r="E30" s="151"/>
      <c r="F30" s="198"/>
      <c r="G30" s="199"/>
      <c r="H30" s="151"/>
      <c r="I30" s="198"/>
      <c r="J30" s="664"/>
      <c r="K30" s="151"/>
      <c r="L30" s="198"/>
      <c r="M30" s="199"/>
      <c r="N30" s="151"/>
      <c r="O30" s="198"/>
      <c r="P30" s="199"/>
      <c r="Q30" s="151"/>
      <c r="R30" s="198"/>
      <c r="S30" s="199"/>
      <c r="AA30" s="733" t="s">
        <v>1480</v>
      </c>
      <c r="AB30" s="698">
        <f t="shared" si="1"/>
        <v>0</v>
      </c>
      <c r="AC30" s="696"/>
      <c r="AD30" s="698">
        <f t="shared" si="2"/>
        <v>0</v>
      </c>
      <c r="AE30" s="696"/>
      <c r="AF30" s="698">
        <f t="shared" si="3"/>
        <v>0</v>
      </c>
      <c r="AG30" s="696"/>
      <c r="AH30" s="698">
        <f t="shared" si="4"/>
        <v>0</v>
      </c>
      <c r="AI30" s="696"/>
      <c r="AJ30" s="698">
        <f t="shared" si="0"/>
        <v>0</v>
      </c>
      <c r="AK30" s="696"/>
      <c r="AL30" s="698">
        <f t="shared" si="5"/>
        <v>0</v>
      </c>
    </row>
    <row r="31" spans="2:38" ht="13.5" customHeight="1">
      <c r="B31" s="151" t="s">
        <v>600</v>
      </c>
      <c r="C31" s="198">
        <v>310</v>
      </c>
      <c r="D31" s="199"/>
      <c r="E31" s="151"/>
      <c r="F31" s="198"/>
      <c r="G31" s="199"/>
      <c r="H31" s="151"/>
      <c r="I31" s="198"/>
      <c r="J31" s="664"/>
      <c r="K31" s="151"/>
      <c r="L31" s="198"/>
      <c r="M31" s="199"/>
      <c r="N31" s="151"/>
      <c r="O31" s="198"/>
      <c r="P31" s="199"/>
      <c r="Q31" s="151"/>
      <c r="R31" s="198"/>
      <c r="S31" s="199"/>
      <c r="AA31" s="733" t="s">
        <v>1481</v>
      </c>
      <c r="AB31" s="698">
        <f t="shared" si="1"/>
        <v>0</v>
      </c>
      <c r="AC31" s="696"/>
      <c r="AD31" s="698">
        <f t="shared" si="2"/>
        <v>0</v>
      </c>
      <c r="AE31" s="696"/>
      <c r="AF31" s="698">
        <f t="shared" si="3"/>
        <v>0</v>
      </c>
      <c r="AG31" s="696"/>
      <c r="AH31" s="698">
        <f t="shared" si="4"/>
        <v>0</v>
      </c>
      <c r="AI31" s="696"/>
      <c r="AJ31" s="698">
        <f t="shared" si="0"/>
        <v>0</v>
      </c>
      <c r="AK31" s="696"/>
      <c r="AL31" s="698">
        <f t="shared" si="5"/>
        <v>0</v>
      </c>
    </row>
    <row r="32" spans="2:38" ht="13.5" customHeight="1">
      <c r="B32" s="151" t="s">
        <v>601</v>
      </c>
      <c r="C32" s="198">
        <v>220</v>
      </c>
      <c r="D32" s="199"/>
      <c r="E32" s="151"/>
      <c r="F32" s="198"/>
      <c r="G32" s="199"/>
      <c r="H32" s="151"/>
      <c r="I32" s="198"/>
      <c r="J32" s="664"/>
      <c r="K32" s="151"/>
      <c r="L32" s="198"/>
      <c r="M32" s="199"/>
      <c r="N32" s="151"/>
      <c r="O32" s="198"/>
      <c r="P32" s="199"/>
      <c r="Q32" s="151"/>
      <c r="R32" s="198"/>
      <c r="S32" s="199"/>
      <c r="AA32" s="733" t="s">
        <v>1482</v>
      </c>
      <c r="AB32" s="698">
        <f t="shared" si="1"/>
        <v>0</v>
      </c>
      <c r="AC32" s="696"/>
      <c r="AD32" s="698">
        <f t="shared" si="2"/>
        <v>0</v>
      </c>
      <c r="AE32" s="696"/>
      <c r="AF32" s="698">
        <f t="shared" si="3"/>
        <v>0</v>
      </c>
      <c r="AG32" s="696"/>
      <c r="AH32" s="698">
        <f t="shared" si="4"/>
        <v>0</v>
      </c>
      <c r="AI32" s="696"/>
      <c r="AJ32" s="698">
        <f t="shared" si="0"/>
        <v>0</v>
      </c>
      <c r="AK32" s="696"/>
      <c r="AL32" s="698">
        <f t="shared" si="5"/>
        <v>0</v>
      </c>
    </row>
    <row r="33" spans="2:38" ht="13.5" customHeight="1">
      <c r="B33" s="151" t="s">
        <v>602</v>
      </c>
      <c r="C33" s="198">
        <v>180</v>
      </c>
      <c r="D33" s="199"/>
      <c r="E33" s="151"/>
      <c r="F33" s="198"/>
      <c r="G33" s="199"/>
      <c r="H33" s="151"/>
      <c r="I33" s="198"/>
      <c r="J33" s="664"/>
      <c r="K33" s="151"/>
      <c r="L33" s="198"/>
      <c r="M33" s="199"/>
      <c r="N33" s="151"/>
      <c r="O33" s="198"/>
      <c r="P33" s="199"/>
      <c r="Q33" s="151"/>
      <c r="R33" s="198"/>
      <c r="S33" s="199"/>
      <c r="AA33" s="733" t="s">
        <v>1483</v>
      </c>
      <c r="AB33" s="698">
        <f t="shared" si="1"/>
        <v>0</v>
      </c>
      <c r="AC33" s="696"/>
      <c r="AD33" s="698">
        <f t="shared" si="2"/>
        <v>0</v>
      </c>
      <c r="AE33" s="696"/>
      <c r="AF33" s="698">
        <f t="shared" si="3"/>
        <v>0</v>
      </c>
      <c r="AG33" s="696"/>
      <c r="AH33" s="698">
        <f t="shared" si="4"/>
        <v>0</v>
      </c>
      <c r="AI33" s="696"/>
      <c r="AJ33" s="698">
        <f t="shared" si="0"/>
        <v>0</v>
      </c>
      <c r="AK33" s="696"/>
      <c r="AL33" s="698">
        <f t="shared" si="5"/>
        <v>0</v>
      </c>
    </row>
    <row r="34" spans="2:38" ht="13.5" customHeight="1">
      <c r="B34" s="151" t="s">
        <v>1886</v>
      </c>
      <c r="C34" s="198">
        <v>300</v>
      </c>
      <c r="D34" s="199"/>
      <c r="E34" s="151"/>
      <c r="F34" s="198"/>
      <c r="G34" s="199"/>
      <c r="H34" s="151"/>
      <c r="I34" s="198"/>
      <c r="J34" s="664"/>
      <c r="K34" s="151"/>
      <c r="L34" s="198"/>
      <c r="M34" s="199"/>
      <c r="N34" s="151"/>
      <c r="O34" s="198"/>
      <c r="P34" s="199"/>
      <c r="Q34" s="151"/>
      <c r="R34" s="198"/>
      <c r="S34" s="199"/>
      <c r="AA34" s="733" t="s">
        <v>1484</v>
      </c>
      <c r="AB34" s="698">
        <f t="shared" si="1"/>
        <v>0</v>
      </c>
      <c r="AC34" s="696"/>
      <c r="AD34" s="698">
        <f t="shared" si="2"/>
        <v>0</v>
      </c>
      <c r="AE34" s="697" t="s">
        <v>1485</v>
      </c>
      <c r="AF34" s="698">
        <f t="shared" si="3"/>
        <v>0</v>
      </c>
      <c r="AG34" s="696"/>
      <c r="AH34" s="698">
        <f t="shared" si="4"/>
        <v>0</v>
      </c>
      <c r="AI34" s="696"/>
      <c r="AJ34" s="698">
        <f t="shared" si="0"/>
        <v>0</v>
      </c>
      <c r="AK34" s="696"/>
      <c r="AL34" s="698">
        <f t="shared" si="5"/>
        <v>0</v>
      </c>
    </row>
    <row r="35" spans="2:38" ht="13.5" customHeight="1">
      <c r="B35" s="264" t="s">
        <v>734</v>
      </c>
      <c r="C35" s="172">
        <v>260</v>
      </c>
      <c r="D35" s="491"/>
      <c r="E35" s="151"/>
      <c r="F35" s="198"/>
      <c r="G35" s="199"/>
      <c r="H35" s="151"/>
      <c r="I35" s="198"/>
      <c r="J35" s="664"/>
      <c r="K35" s="151"/>
      <c r="L35" s="198"/>
      <c r="M35" s="199"/>
      <c r="N35" s="151"/>
      <c r="O35" s="198"/>
      <c r="P35" s="199"/>
      <c r="Q35" s="151"/>
      <c r="R35" s="198"/>
      <c r="S35" s="199"/>
      <c r="AA35" s="733" t="s">
        <v>1486</v>
      </c>
      <c r="AB35" s="698">
        <f t="shared" si="1"/>
        <v>0</v>
      </c>
      <c r="AC35" s="696"/>
      <c r="AD35" s="698">
        <f t="shared" si="2"/>
        <v>0</v>
      </c>
      <c r="AE35" s="696"/>
      <c r="AF35" s="698">
        <f t="shared" si="3"/>
        <v>0</v>
      </c>
      <c r="AG35" s="696"/>
      <c r="AH35" s="698">
        <f t="shared" si="4"/>
        <v>0</v>
      </c>
      <c r="AI35" s="696"/>
      <c r="AJ35" s="698">
        <f t="shared" si="0"/>
        <v>0</v>
      </c>
      <c r="AK35" s="696"/>
      <c r="AL35" s="698">
        <f t="shared" si="5"/>
        <v>0</v>
      </c>
    </row>
    <row r="36" spans="2:38" ht="13.5" customHeight="1">
      <c r="B36" s="264" t="s">
        <v>2011</v>
      </c>
      <c r="C36" s="172">
        <v>960</v>
      </c>
      <c r="D36" s="199"/>
      <c r="E36" s="151"/>
      <c r="F36" s="198"/>
      <c r="G36" s="199"/>
      <c r="H36" s="151" t="s">
        <v>603</v>
      </c>
      <c r="I36" s="816" t="s">
        <v>2012</v>
      </c>
      <c r="J36" s="664"/>
      <c r="K36" s="151"/>
      <c r="L36" s="198"/>
      <c r="M36" s="199"/>
      <c r="N36" s="151"/>
      <c r="O36" s="198"/>
      <c r="P36" s="199"/>
      <c r="Q36" s="151"/>
      <c r="R36" s="198"/>
      <c r="S36" s="199"/>
      <c r="AA36" s="733" t="s">
        <v>1487</v>
      </c>
      <c r="AB36" s="698">
        <f t="shared" si="1"/>
        <v>0</v>
      </c>
      <c r="AC36" s="696"/>
      <c r="AD36" s="698">
        <f t="shared" si="2"/>
        <v>0</v>
      </c>
      <c r="AE36" s="697" t="s">
        <v>1488</v>
      </c>
      <c r="AF36" s="698">
        <f t="shared" si="3"/>
        <v>0</v>
      </c>
      <c r="AG36" s="696"/>
      <c r="AH36" s="698">
        <f t="shared" si="4"/>
        <v>0</v>
      </c>
      <c r="AI36" s="696"/>
      <c r="AJ36" s="698">
        <f t="shared" si="0"/>
        <v>0</v>
      </c>
      <c r="AK36" s="696"/>
      <c r="AL36" s="698">
        <f t="shared" si="5"/>
        <v>0</v>
      </c>
    </row>
    <row r="37" spans="2:38" ht="13.5" customHeight="1">
      <c r="B37" s="154" t="s">
        <v>604</v>
      </c>
      <c r="C37" s="200">
        <v>180</v>
      </c>
      <c r="D37" s="201"/>
      <c r="E37" s="154"/>
      <c r="F37" s="200"/>
      <c r="G37" s="201"/>
      <c r="H37" s="154"/>
      <c r="I37" s="200"/>
      <c r="J37" s="665"/>
      <c r="K37" s="154"/>
      <c r="L37" s="200"/>
      <c r="M37" s="201"/>
      <c r="N37" s="154"/>
      <c r="O37" s="200"/>
      <c r="P37" s="201"/>
      <c r="Q37" s="154"/>
      <c r="R37" s="200"/>
      <c r="S37" s="201"/>
      <c r="AA37" s="733" t="s">
        <v>1489</v>
      </c>
      <c r="AB37" s="698">
        <f t="shared" si="1"/>
        <v>0</v>
      </c>
      <c r="AC37" s="696"/>
      <c r="AD37" s="698">
        <f t="shared" si="2"/>
        <v>0</v>
      </c>
      <c r="AE37" s="696"/>
      <c r="AF37" s="698">
        <f t="shared" si="3"/>
        <v>0</v>
      </c>
      <c r="AG37" s="696"/>
      <c r="AH37" s="698">
        <f t="shared" si="4"/>
        <v>0</v>
      </c>
      <c r="AI37" s="696"/>
      <c r="AJ37" s="698">
        <f t="shared" si="0"/>
        <v>0</v>
      </c>
      <c r="AK37" s="696"/>
      <c r="AL37" s="698">
        <f t="shared" si="5"/>
        <v>0</v>
      </c>
    </row>
    <row r="38" spans="2:38" ht="13.5" customHeight="1">
      <c r="B38" s="154" t="s">
        <v>605</v>
      </c>
      <c r="C38" s="200">
        <v>190</v>
      </c>
      <c r="D38" s="201"/>
      <c r="E38" s="154"/>
      <c r="F38" s="200"/>
      <c r="G38" s="201"/>
      <c r="H38" s="154"/>
      <c r="I38" s="200"/>
      <c r="J38" s="665"/>
      <c r="K38" s="154"/>
      <c r="L38" s="200"/>
      <c r="M38" s="201"/>
      <c r="N38" s="154"/>
      <c r="O38" s="200"/>
      <c r="P38" s="201"/>
      <c r="Q38" s="154"/>
      <c r="R38" s="200"/>
      <c r="S38" s="201"/>
      <c r="AA38" s="733" t="s">
        <v>1490</v>
      </c>
      <c r="AB38" s="698">
        <f t="shared" si="1"/>
        <v>0</v>
      </c>
      <c r="AC38" s="696"/>
      <c r="AD38" s="698">
        <f t="shared" si="2"/>
        <v>0</v>
      </c>
      <c r="AE38" s="696"/>
      <c r="AF38" s="698">
        <f t="shared" si="3"/>
        <v>0</v>
      </c>
      <c r="AG38" s="696"/>
      <c r="AH38" s="698">
        <f t="shared" si="4"/>
        <v>0</v>
      </c>
      <c r="AI38" s="696"/>
      <c r="AJ38" s="698">
        <f t="shared" si="0"/>
        <v>0</v>
      </c>
      <c r="AK38" s="696"/>
      <c r="AL38" s="698">
        <f>S38</f>
        <v>0</v>
      </c>
    </row>
    <row r="39" spans="2:38" ht="13.5" customHeight="1">
      <c r="B39" s="154" t="s">
        <v>992</v>
      </c>
      <c r="C39" s="200">
        <v>1160</v>
      </c>
      <c r="D39" s="201"/>
      <c r="E39" s="154"/>
      <c r="F39" s="200"/>
      <c r="G39" s="201"/>
      <c r="H39" s="154" t="s">
        <v>606</v>
      </c>
      <c r="I39" s="200">
        <v>330</v>
      </c>
      <c r="J39" s="665"/>
      <c r="K39" s="154"/>
      <c r="L39" s="200"/>
      <c r="M39" s="201"/>
      <c r="N39" s="154"/>
      <c r="O39" s="200"/>
      <c r="P39" s="201"/>
      <c r="Q39" s="154" t="s">
        <v>606</v>
      </c>
      <c r="R39" s="200">
        <v>110</v>
      </c>
      <c r="S39" s="201"/>
      <c r="AA39" s="733" t="s">
        <v>1491</v>
      </c>
      <c r="AB39" s="698">
        <f t="shared" si="1"/>
        <v>0</v>
      </c>
      <c r="AC39" s="696"/>
      <c r="AD39" s="698">
        <f t="shared" si="2"/>
        <v>0</v>
      </c>
      <c r="AE39" s="697" t="s">
        <v>1492</v>
      </c>
      <c r="AF39" s="698">
        <f t="shared" si="3"/>
        <v>0</v>
      </c>
      <c r="AG39" s="696"/>
      <c r="AH39" s="698">
        <f t="shared" si="4"/>
        <v>0</v>
      </c>
      <c r="AI39" s="696"/>
      <c r="AJ39" s="698">
        <f t="shared" si="0"/>
        <v>0</v>
      </c>
      <c r="AK39" s="697" t="s">
        <v>1493</v>
      </c>
      <c r="AL39" s="698">
        <f>S39</f>
        <v>0</v>
      </c>
    </row>
    <row r="40" spans="2:38" ht="13.5" customHeight="1">
      <c r="B40" s="501" t="s">
        <v>436</v>
      </c>
      <c r="C40" s="499">
        <f>SUM(C27:C39)</f>
        <v>7340</v>
      </c>
      <c r="D40" s="502">
        <f>SUM(D27:D39)</f>
        <v>0</v>
      </c>
      <c r="E40" s="500" t="s">
        <v>437</v>
      </c>
      <c r="F40" s="499">
        <f>SUM(F27:F39)</f>
        <v>0</v>
      </c>
      <c r="G40" s="502">
        <f>SUM(G27:G39)</f>
        <v>0</v>
      </c>
      <c r="H40" s="500" t="s">
        <v>438</v>
      </c>
      <c r="I40" s="499">
        <f>SUM(I27:I39)</f>
        <v>1020</v>
      </c>
      <c r="J40" s="502">
        <f>SUM(J27:J39)</f>
        <v>0</v>
      </c>
      <c r="K40" s="501" t="s">
        <v>420</v>
      </c>
      <c r="L40" s="499">
        <f>SUM(L27:L39)</f>
        <v>0</v>
      </c>
      <c r="M40" s="502">
        <f>SUM(M27:M39)</f>
        <v>0</v>
      </c>
      <c r="N40" s="501" t="s">
        <v>549</v>
      </c>
      <c r="O40" s="499">
        <f>SUM(O27:O39)</f>
        <v>0</v>
      </c>
      <c r="P40" s="502">
        <f>SUM(P27:P39)</f>
        <v>0</v>
      </c>
      <c r="Q40" s="501" t="s">
        <v>607</v>
      </c>
      <c r="R40" s="499">
        <f>SUM(R27:R39)</f>
        <v>110</v>
      </c>
      <c r="S40" s="502">
        <f>SUM(S39:S39)</f>
        <v>0</v>
      </c>
      <c r="AA40" s="696"/>
      <c r="AB40" s="698">
        <f t="shared" si="1"/>
        <v>0</v>
      </c>
      <c r="AC40" s="696"/>
      <c r="AD40" s="698">
        <f t="shared" si="2"/>
        <v>0</v>
      </c>
      <c r="AE40" s="696"/>
      <c r="AF40" s="698">
        <f t="shared" si="3"/>
        <v>0</v>
      </c>
      <c r="AG40" s="696"/>
      <c r="AH40" s="698">
        <f t="shared" si="4"/>
        <v>0</v>
      </c>
      <c r="AI40" s="696"/>
      <c r="AJ40" s="698">
        <f t="shared" si="0"/>
        <v>0</v>
      </c>
      <c r="AK40" s="696"/>
      <c r="AL40" s="698">
        <f>S40</f>
        <v>0</v>
      </c>
    </row>
    <row r="41" spans="2:38" ht="13.5" customHeight="1">
      <c r="B41" s="922"/>
      <c r="C41" s="922"/>
      <c r="D41" s="922"/>
      <c r="E41" s="922"/>
      <c r="F41" s="922"/>
      <c r="G41" s="922"/>
      <c r="H41" s="241"/>
      <c r="I41" s="241"/>
      <c r="J41" s="241"/>
      <c r="K41" s="241"/>
      <c r="L41" s="241"/>
      <c r="M41" s="241"/>
      <c r="N41" s="241"/>
      <c r="O41" s="241"/>
      <c r="P41" s="241"/>
      <c r="Q41" s="147" t="s">
        <v>422</v>
      </c>
      <c r="R41" s="206">
        <f>SUM(C40,F40,I40,L40,O40,R40)</f>
        <v>8470</v>
      </c>
      <c r="S41" s="207">
        <f>SUM(D40,G40,J40,M40,P40,S40)</f>
        <v>0</v>
      </c>
    </row>
    <row r="42" spans="2:38" ht="13.5" customHeight="1">
      <c r="B42" s="917" t="s">
        <v>1001</v>
      </c>
      <c r="C42" s="917"/>
      <c r="D42" s="917"/>
      <c r="E42" s="917"/>
      <c r="F42" s="917"/>
      <c r="G42" s="917"/>
      <c r="H42" s="917"/>
      <c r="I42" s="917"/>
      <c r="J42" s="917"/>
      <c r="K42" s="917"/>
      <c r="L42" s="917"/>
      <c r="M42" s="917"/>
      <c r="N42" s="917"/>
      <c r="O42" s="917"/>
      <c r="P42" s="917"/>
      <c r="Q42" s="917"/>
      <c r="R42" s="917"/>
      <c r="S42" s="917"/>
    </row>
    <row r="43" spans="2:38" ht="13.5" customHeight="1">
      <c r="B43" s="885" t="s">
        <v>1011</v>
      </c>
      <c r="C43" s="885"/>
      <c r="D43" s="885"/>
      <c r="E43" s="885"/>
      <c r="F43" s="885"/>
      <c r="G43" s="885"/>
      <c r="H43" s="885"/>
      <c r="I43" s="885"/>
      <c r="J43" s="885"/>
      <c r="K43" s="885"/>
      <c r="L43" s="885"/>
      <c r="M43" s="885"/>
      <c r="N43" s="885"/>
      <c r="O43" s="885"/>
      <c r="P43" s="885"/>
      <c r="Q43" s="885"/>
      <c r="R43" s="885"/>
      <c r="S43" s="885"/>
    </row>
    <row r="44" spans="2:38" ht="13.5" customHeight="1"/>
    <row r="45" spans="2:38" ht="13.5" customHeight="1"/>
    <row r="46" spans="2:38" ht="13.5" customHeight="1"/>
    <row r="47" spans="2:38" ht="13.5" customHeight="1"/>
    <row r="48" spans="2:3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sheetData>
  <sheetProtection password="9EF0" sheet="1"/>
  <mergeCells count="12">
    <mergeCell ref="AA6:AB6"/>
    <mergeCell ref="AC6:AD6"/>
    <mergeCell ref="AE6:AF6"/>
    <mergeCell ref="AG6:AH6"/>
    <mergeCell ref="AI6:AJ6"/>
    <mergeCell ref="AK6:AL6"/>
    <mergeCell ref="D3:E3"/>
    <mergeCell ref="F3:G3"/>
    <mergeCell ref="B23:S23"/>
    <mergeCell ref="B42:S42"/>
    <mergeCell ref="B43:S43"/>
    <mergeCell ref="B41:G41"/>
  </mergeCells>
  <phoneticPr fontId="2"/>
  <conditionalFormatting sqref="D8:D20 G8:G20 J8:J20 M8:M20 P8:P20 S8:S20 D27:D39 G27:G39 M27:M39 P27:P39 S27:S39">
    <cfRule type="cellIs" dxfId="25" priority="2" operator="greaterThan">
      <formula>C8</formula>
    </cfRule>
  </conditionalFormatting>
  <conditionalFormatting sqref="J27:J39">
    <cfRule type="cellIs" dxfId="24" priority="1" operator="greaterThan">
      <formula>I27</formula>
    </cfRule>
  </conditionalFormatting>
  <hyperlinks>
    <hyperlink ref="A1" location="最初に入力!A1" tooltip=" " display=" " xr:uid="{C139A180-E856-4E35-8E36-6C790DADCF18}"/>
  </hyperlinks>
  <pageMargins left="0.31496062992125984" right="0.31496062992125984" top="0.15748031496062992" bottom="0.19685039370078741" header="0.31496062992125984" footer="0"/>
  <pageSetup paperSize="9" scale="92" orientation="landscape" r:id="rId1"/>
  <headerFooter>
    <oddFooter>&amp;R&amp;"ＭＳ Ｐゴシック,標準"&amp;8㈱中国新聞サービスセンター</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5884E-E2F5-4695-A185-E73933CCE61E}">
  <sheetPr codeName="Sheet18">
    <pageSetUpPr fitToPage="1"/>
  </sheetPr>
  <dimension ref="A1:AL83"/>
  <sheetViews>
    <sheetView showGridLines="0" zoomScaleNormal="100" workbookViewId="0"/>
  </sheetViews>
  <sheetFormatPr defaultColWidth="8.625" defaultRowHeight="18.75"/>
  <cols>
    <col min="1" max="1" width="1.5" style="218" customWidth="1"/>
    <col min="2" max="2" width="10.625" style="217" customWidth="1"/>
    <col min="3" max="4" width="6.375" style="287" customWidth="1"/>
    <col min="5" max="5" width="10.625" style="217" customWidth="1"/>
    <col min="6" max="7" width="6.375" style="287" customWidth="1"/>
    <col min="8" max="8" width="10.625" style="217" customWidth="1"/>
    <col min="9" max="10" width="6.375" style="287" customWidth="1"/>
    <col min="11" max="11" width="10.625" style="217" customWidth="1"/>
    <col min="12" max="13" width="6.375" style="287" customWidth="1"/>
    <col min="14" max="14" width="10.625" style="217" customWidth="1"/>
    <col min="15" max="16" width="6.375" style="287" customWidth="1"/>
    <col min="17" max="17" width="10.625" style="217" customWidth="1"/>
    <col min="18" max="19" width="6.375" style="287" customWidth="1"/>
    <col min="20" max="26" width="8.625" style="218"/>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 min="39" max="16384" width="8.625" style="218"/>
  </cols>
  <sheetData>
    <row r="1" spans="1:38" ht="13.5" customHeight="1">
      <c r="A1" s="819" t="s">
        <v>284</v>
      </c>
      <c r="C1" s="218"/>
      <c r="D1" s="218"/>
      <c r="F1" s="218"/>
      <c r="G1" s="218"/>
      <c r="I1" s="218"/>
      <c r="J1" s="218"/>
      <c r="L1" s="218"/>
      <c r="M1" s="218"/>
      <c r="O1" s="218"/>
      <c r="P1" s="218"/>
      <c r="R1" s="218"/>
      <c r="S1" s="35" t="str">
        <f>最初に入力!N1</f>
        <v>2026年8月1日改定</v>
      </c>
      <c r="AA1" s="692" t="s">
        <v>1028</v>
      </c>
    </row>
    <row r="2" spans="1:38" ht="13.5" customHeight="1">
      <c r="B2" s="271" t="s">
        <v>285</v>
      </c>
      <c r="C2" s="272"/>
      <c r="D2" s="273" t="s">
        <v>286</v>
      </c>
      <c r="E2" s="274"/>
      <c r="F2" s="273" t="s">
        <v>287</v>
      </c>
      <c r="G2" s="272"/>
      <c r="H2" s="275" t="s">
        <v>288</v>
      </c>
      <c r="I2" s="273" t="s">
        <v>289</v>
      </c>
      <c r="J2" s="276"/>
      <c r="K2" s="274"/>
      <c r="L2" s="273" t="s">
        <v>290</v>
      </c>
      <c r="M2" s="276"/>
      <c r="N2" s="277"/>
      <c r="O2" s="272"/>
      <c r="P2" s="273" t="s">
        <v>291</v>
      </c>
      <c r="Q2" s="274"/>
      <c r="R2" s="278" t="s">
        <v>292</v>
      </c>
      <c r="S2" s="278" t="s">
        <v>293</v>
      </c>
    </row>
    <row r="3" spans="1:38" ht="29.25" customHeight="1">
      <c r="B3" s="167" t="str">
        <f>IF(最初に入力!C2&lt;&gt;"",TEXT(最初に入力!C2,"m月d日(aaa)"),"")</f>
        <v/>
      </c>
      <c r="C3" s="504"/>
      <c r="D3" s="908">
        <f>最初に入力!C5</f>
        <v>0</v>
      </c>
      <c r="E3" s="909"/>
      <c r="F3" s="908">
        <f>S23</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f>最初に入力!F12</f>
        <v>0</v>
      </c>
    </row>
    <row r="5" spans="1:38" ht="13.5" customHeight="1">
      <c r="B5" s="144" t="s">
        <v>812</v>
      </c>
      <c r="C5" s="494"/>
      <c r="D5" s="494"/>
      <c r="E5" s="506"/>
      <c r="F5" s="494"/>
      <c r="G5" s="494"/>
      <c r="H5" s="506"/>
      <c r="I5" s="494"/>
      <c r="J5" s="494"/>
      <c r="K5" s="506"/>
      <c r="L5" s="494"/>
      <c r="M5" s="494"/>
      <c r="N5" s="506"/>
      <c r="O5" s="494"/>
      <c r="P5" s="494"/>
      <c r="Q5" s="214"/>
      <c r="R5" s="494"/>
      <c r="S5" s="170" t="s">
        <v>613</v>
      </c>
    </row>
    <row r="6" spans="1:38" ht="13.5" customHeight="1">
      <c r="B6" s="189" t="s">
        <v>741</v>
      </c>
      <c r="C6" s="190"/>
      <c r="D6" s="191"/>
      <c r="E6" s="192" t="s">
        <v>742</v>
      </c>
      <c r="F6" s="190"/>
      <c r="G6" s="191"/>
      <c r="H6" s="192" t="s">
        <v>743</v>
      </c>
      <c r="I6" s="190"/>
      <c r="J6" s="191"/>
      <c r="K6" s="192" t="s">
        <v>744</v>
      </c>
      <c r="L6" s="190"/>
      <c r="M6" s="191"/>
      <c r="N6" s="192" t="s">
        <v>745</v>
      </c>
      <c r="O6" s="190"/>
      <c r="P6" s="191"/>
      <c r="Q6" s="192" t="s">
        <v>746</v>
      </c>
      <c r="R6" s="190"/>
      <c r="S6" s="191"/>
      <c r="AA6" s="907" t="s">
        <v>1122</v>
      </c>
      <c r="AB6" s="907"/>
      <c r="AC6" s="907" t="s">
        <v>1124</v>
      </c>
      <c r="AD6" s="907"/>
      <c r="AE6" s="907" t="s">
        <v>1125</v>
      </c>
      <c r="AF6" s="907"/>
      <c r="AG6" s="907" t="s">
        <v>1126</v>
      </c>
      <c r="AH6" s="907"/>
      <c r="AI6" s="907" t="s">
        <v>1373</v>
      </c>
      <c r="AJ6" s="907"/>
      <c r="AK6" s="907" t="s">
        <v>1127</v>
      </c>
      <c r="AL6" s="907"/>
    </row>
    <row r="7" spans="1:38" ht="13.5" customHeight="1">
      <c r="B7" s="193" t="s">
        <v>302</v>
      </c>
      <c r="C7" s="194" t="s">
        <v>303</v>
      </c>
      <c r="D7" s="195" t="s">
        <v>304</v>
      </c>
      <c r="E7" s="193" t="s">
        <v>305</v>
      </c>
      <c r="F7" s="194" t="s">
        <v>303</v>
      </c>
      <c r="G7" s="195" t="s">
        <v>304</v>
      </c>
      <c r="H7" s="193" t="s">
        <v>305</v>
      </c>
      <c r="I7" s="194" t="s">
        <v>303</v>
      </c>
      <c r="J7" s="195" t="s">
        <v>304</v>
      </c>
      <c r="K7" s="193" t="s">
        <v>306</v>
      </c>
      <c r="L7" s="194" t="s">
        <v>303</v>
      </c>
      <c r="M7" s="195" t="s">
        <v>304</v>
      </c>
      <c r="N7" s="193" t="s">
        <v>306</v>
      </c>
      <c r="O7" s="194" t="s">
        <v>303</v>
      </c>
      <c r="P7" s="195" t="s">
        <v>304</v>
      </c>
      <c r="Q7" s="193" t="s">
        <v>306</v>
      </c>
      <c r="R7" s="194" t="s">
        <v>303</v>
      </c>
      <c r="S7" s="195"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51" t="s">
        <v>1861</v>
      </c>
      <c r="C8" s="198">
        <v>3220</v>
      </c>
      <c r="D8" s="199"/>
      <c r="E8" s="151"/>
      <c r="F8" s="198"/>
      <c r="G8" s="199"/>
      <c r="H8" s="151" t="s">
        <v>813</v>
      </c>
      <c r="I8" s="198">
        <v>1100</v>
      </c>
      <c r="J8" s="664"/>
      <c r="K8" s="151"/>
      <c r="L8" s="198"/>
      <c r="M8" s="199"/>
      <c r="N8" s="151"/>
      <c r="O8" s="198"/>
      <c r="P8" s="199"/>
      <c r="Q8" s="151"/>
      <c r="R8" s="198"/>
      <c r="S8" s="199"/>
      <c r="U8" s="285"/>
      <c r="AA8" s="733" t="s">
        <v>1494</v>
      </c>
      <c r="AB8" s="698">
        <f t="shared" ref="AB8:AB22" si="0">D8</f>
        <v>0</v>
      </c>
      <c r="AC8" s="696"/>
      <c r="AD8" s="698">
        <f t="shared" ref="AD8:AD22" si="1">G8</f>
        <v>0</v>
      </c>
      <c r="AE8" s="733" t="s">
        <v>1495</v>
      </c>
      <c r="AF8" s="698">
        <f t="shared" ref="AF8:AF22" si="2">J8</f>
        <v>0</v>
      </c>
      <c r="AG8" s="696"/>
      <c r="AH8" s="698">
        <f t="shared" ref="AH8:AH22" si="3">M8</f>
        <v>0</v>
      </c>
      <c r="AI8" s="697" t="s">
        <v>1496</v>
      </c>
      <c r="AJ8" s="698">
        <f t="shared" ref="AJ8:AJ22" si="4">P8</f>
        <v>0</v>
      </c>
      <c r="AK8" s="696"/>
      <c r="AL8" s="698">
        <f t="shared" ref="AL8:AL22" si="5">S8</f>
        <v>0</v>
      </c>
    </row>
    <row r="9" spans="1:38" ht="13.5" customHeight="1">
      <c r="B9" s="151" t="s">
        <v>1862</v>
      </c>
      <c r="C9" s="198">
        <v>1020</v>
      </c>
      <c r="D9" s="199"/>
      <c r="E9" s="151"/>
      <c r="F9" s="198"/>
      <c r="G9" s="199"/>
      <c r="H9" s="151"/>
      <c r="I9" s="198"/>
      <c r="J9" s="664"/>
      <c r="K9" s="151"/>
      <c r="L9" s="198"/>
      <c r="M9" s="199"/>
      <c r="N9" s="817"/>
      <c r="O9" s="820"/>
      <c r="P9" s="818"/>
      <c r="Q9" s="151"/>
      <c r="R9" s="198"/>
      <c r="S9" s="199"/>
      <c r="U9" s="285"/>
      <c r="AA9" s="733" t="s">
        <v>1497</v>
      </c>
      <c r="AB9" s="698">
        <f t="shared" si="0"/>
        <v>0</v>
      </c>
      <c r="AC9" s="696"/>
      <c r="AD9" s="698">
        <f t="shared" si="1"/>
        <v>0</v>
      </c>
      <c r="AE9" s="734"/>
      <c r="AF9" s="698">
        <f t="shared" si="2"/>
        <v>0</v>
      </c>
      <c r="AG9" s="696"/>
      <c r="AH9" s="698">
        <f t="shared" si="3"/>
        <v>0</v>
      </c>
      <c r="AI9" s="696"/>
      <c r="AJ9" s="698">
        <f t="shared" si="4"/>
        <v>0</v>
      </c>
      <c r="AK9" s="696"/>
      <c r="AL9" s="698">
        <f t="shared" si="5"/>
        <v>0</v>
      </c>
    </row>
    <row r="10" spans="1:38" ht="13.5" customHeight="1">
      <c r="B10" s="151" t="s">
        <v>1863</v>
      </c>
      <c r="C10" s="198">
        <v>3110</v>
      </c>
      <c r="D10" s="199"/>
      <c r="E10" s="151"/>
      <c r="F10" s="198"/>
      <c r="G10" s="199"/>
      <c r="H10" s="151" t="s">
        <v>614</v>
      </c>
      <c r="I10" s="198">
        <v>1200</v>
      </c>
      <c r="J10" s="664"/>
      <c r="K10" s="151"/>
      <c r="L10" s="198"/>
      <c r="M10" s="199"/>
      <c r="N10" s="151"/>
      <c r="O10" s="198"/>
      <c r="P10" s="199"/>
      <c r="Q10" s="151"/>
      <c r="R10" s="198"/>
      <c r="S10" s="199"/>
      <c r="U10" s="285"/>
      <c r="AA10" s="733" t="s">
        <v>1498</v>
      </c>
      <c r="AB10" s="698">
        <f t="shared" si="0"/>
        <v>0</v>
      </c>
      <c r="AC10" s="696"/>
      <c r="AD10" s="698">
        <f t="shared" si="1"/>
        <v>0</v>
      </c>
      <c r="AE10" s="733" t="s">
        <v>1499</v>
      </c>
      <c r="AF10" s="698">
        <f t="shared" si="2"/>
        <v>0</v>
      </c>
      <c r="AG10" s="696"/>
      <c r="AH10" s="698">
        <f t="shared" si="3"/>
        <v>0</v>
      </c>
      <c r="AI10" s="696"/>
      <c r="AJ10" s="698">
        <f t="shared" si="4"/>
        <v>0</v>
      </c>
      <c r="AK10" s="696"/>
      <c r="AL10" s="698">
        <f t="shared" si="5"/>
        <v>0</v>
      </c>
    </row>
    <row r="11" spans="1:38" ht="13.5" customHeight="1">
      <c r="B11" s="151" t="s">
        <v>814</v>
      </c>
      <c r="C11" s="198">
        <v>2610</v>
      </c>
      <c r="D11" s="199"/>
      <c r="E11" s="151"/>
      <c r="F11" s="198"/>
      <c r="G11" s="199"/>
      <c r="H11" s="151" t="s">
        <v>615</v>
      </c>
      <c r="I11" s="198">
        <v>340</v>
      </c>
      <c r="J11" s="664"/>
      <c r="K11" s="151"/>
      <c r="L11" s="198"/>
      <c r="M11" s="199"/>
      <c r="N11" s="151"/>
      <c r="O11" s="198"/>
      <c r="P11" s="199"/>
      <c r="Q11" s="151"/>
      <c r="R11" s="198"/>
      <c r="S11" s="199"/>
      <c r="U11" s="285"/>
      <c r="AA11" s="733" t="s">
        <v>1500</v>
      </c>
      <c r="AB11" s="698">
        <f t="shared" si="0"/>
        <v>0</v>
      </c>
      <c r="AC11" s="696"/>
      <c r="AD11" s="698">
        <f t="shared" si="1"/>
        <v>0</v>
      </c>
      <c r="AE11" s="733" t="s">
        <v>1501</v>
      </c>
      <c r="AF11" s="698">
        <f t="shared" si="2"/>
        <v>0</v>
      </c>
      <c r="AG11" s="696"/>
      <c r="AH11" s="698">
        <f t="shared" si="3"/>
        <v>0</v>
      </c>
      <c r="AI11" s="696"/>
      <c r="AJ11" s="698">
        <f t="shared" si="4"/>
        <v>0</v>
      </c>
      <c r="AK11" s="696"/>
      <c r="AL11" s="698">
        <f t="shared" si="5"/>
        <v>0</v>
      </c>
    </row>
    <row r="12" spans="1:38" ht="13.5" customHeight="1">
      <c r="B12" s="151" t="s">
        <v>1845</v>
      </c>
      <c r="C12" s="198">
        <v>1930</v>
      </c>
      <c r="D12" s="199"/>
      <c r="E12" s="151"/>
      <c r="F12" s="198"/>
      <c r="G12" s="199"/>
      <c r="H12" s="151" t="s">
        <v>616</v>
      </c>
      <c r="I12" s="198">
        <v>730</v>
      </c>
      <c r="J12" s="664"/>
      <c r="K12" s="151"/>
      <c r="L12" s="198"/>
      <c r="M12" s="199"/>
      <c r="N12" s="151"/>
      <c r="O12" s="198"/>
      <c r="P12" s="199"/>
      <c r="Q12" s="151"/>
      <c r="R12" s="198"/>
      <c r="S12" s="199"/>
      <c r="U12" s="285"/>
      <c r="AA12" s="733" t="s">
        <v>1502</v>
      </c>
      <c r="AB12" s="698">
        <f t="shared" si="0"/>
        <v>0</v>
      </c>
      <c r="AC12" s="696"/>
      <c r="AD12" s="698">
        <f t="shared" si="1"/>
        <v>0</v>
      </c>
      <c r="AE12" s="733" t="s">
        <v>1503</v>
      </c>
      <c r="AF12" s="698">
        <f t="shared" si="2"/>
        <v>0</v>
      </c>
      <c r="AG12" s="696"/>
      <c r="AH12" s="698">
        <f t="shared" si="3"/>
        <v>0</v>
      </c>
      <c r="AI12" s="696"/>
      <c r="AJ12" s="698">
        <f t="shared" si="4"/>
        <v>0</v>
      </c>
      <c r="AK12" s="696"/>
      <c r="AL12" s="698">
        <f t="shared" si="5"/>
        <v>0</v>
      </c>
    </row>
    <row r="13" spans="1:38" ht="13.5" customHeight="1">
      <c r="B13" s="744"/>
      <c r="C13" s="198"/>
      <c r="D13" s="199"/>
      <c r="E13" s="151"/>
      <c r="F13" s="198"/>
      <c r="G13" s="199"/>
      <c r="H13" s="151"/>
      <c r="I13" s="198"/>
      <c r="J13" s="664"/>
      <c r="K13" s="151"/>
      <c r="L13" s="198"/>
      <c r="M13" s="199"/>
      <c r="N13" s="151"/>
      <c r="O13" s="198"/>
      <c r="P13" s="199"/>
      <c r="Q13" s="151"/>
      <c r="R13" s="198"/>
      <c r="S13" s="199"/>
      <c r="U13" s="285"/>
      <c r="AA13" s="733" t="s">
        <v>1504</v>
      </c>
      <c r="AB13" s="698">
        <f t="shared" si="0"/>
        <v>0</v>
      </c>
      <c r="AC13" s="696"/>
      <c r="AD13" s="698">
        <f t="shared" si="1"/>
        <v>0</v>
      </c>
      <c r="AE13" s="734"/>
      <c r="AF13" s="698">
        <f t="shared" si="2"/>
        <v>0</v>
      </c>
      <c r="AG13" s="696"/>
      <c r="AH13" s="698">
        <f t="shared" si="3"/>
        <v>0</v>
      </c>
      <c r="AI13" s="696"/>
      <c r="AJ13" s="698">
        <f t="shared" si="4"/>
        <v>0</v>
      </c>
      <c r="AK13" s="696"/>
      <c r="AL13" s="698">
        <f t="shared" si="5"/>
        <v>0</v>
      </c>
    </row>
    <row r="14" spans="1:38" ht="13.5" customHeight="1">
      <c r="B14" s="151" t="s">
        <v>1864</v>
      </c>
      <c r="C14" s="198">
        <v>180</v>
      </c>
      <c r="D14" s="199"/>
      <c r="E14" s="151"/>
      <c r="F14" s="198"/>
      <c r="G14" s="199"/>
      <c r="H14" s="151" t="s">
        <v>617</v>
      </c>
      <c r="I14" s="198">
        <v>40</v>
      </c>
      <c r="J14" s="664"/>
      <c r="K14" s="151"/>
      <c r="L14" s="198"/>
      <c r="M14" s="199"/>
      <c r="N14" s="151"/>
      <c r="O14" s="198"/>
      <c r="P14" s="199"/>
      <c r="Q14" s="151"/>
      <c r="R14" s="198"/>
      <c r="S14" s="199"/>
      <c r="U14" s="285"/>
      <c r="AA14" s="733" t="s">
        <v>1505</v>
      </c>
      <c r="AB14" s="698">
        <f t="shared" si="0"/>
        <v>0</v>
      </c>
      <c r="AC14" s="696"/>
      <c r="AD14" s="698">
        <f t="shared" si="1"/>
        <v>0</v>
      </c>
      <c r="AE14" s="733" t="s">
        <v>1506</v>
      </c>
      <c r="AF14" s="698">
        <f t="shared" si="2"/>
        <v>0</v>
      </c>
      <c r="AG14" s="696"/>
      <c r="AH14" s="698">
        <f t="shared" si="3"/>
        <v>0</v>
      </c>
      <c r="AI14" s="696"/>
      <c r="AJ14" s="698">
        <f t="shared" si="4"/>
        <v>0</v>
      </c>
      <c r="AK14" s="696"/>
      <c r="AL14" s="698">
        <f t="shared" si="5"/>
        <v>0</v>
      </c>
    </row>
    <row r="15" spans="1:38" ht="13.5" customHeight="1">
      <c r="B15" s="151" t="s">
        <v>815</v>
      </c>
      <c r="C15" s="198">
        <v>1890</v>
      </c>
      <c r="D15" s="199"/>
      <c r="E15" s="151"/>
      <c r="F15" s="198"/>
      <c r="G15" s="199"/>
      <c r="H15" s="151" t="s">
        <v>618</v>
      </c>
      <c r="I15" s="198">
        <v>1110</v>
      </c>
      <c r="J15" s="664"/>
      <c r="K15" s="151"/>
      <c r="L15" s="198"/>
      <c r="M15" s="199"/>
      <c r="N15" s="151"/>
      <c r="O15" s="198"/>
      <c r="P15" s="199"/>
      <c r="Q15" s="151"/>
      <c r="R15" s="198"/>
      <c r="S15" s="199"/>
      <c r="U15" s="285"/>
      <c r="AA15" s="733" t="s">
        <v>1507</v>
      </c>
      <c r="AB15" s="698">
        <f t="shared" si="0"/>
        <v>0</v>
      </c>
      <c r="AC15" s="696"/>
      <c r="AD15" s="698">
        <f t="shared" si="1"/>
        <v>0</v>
      </c>
      <c r="AE15" s="733" t="s">
        <v>1508</v>
      </c>
      <c r="AF15" s="698">
        <f t="shared" si="2"/>
        <v>0</v>
      </c>
      <c r="AG15" s="696"/>
      <c r="AH15" s="698">
        <f t="shared" si="3"/>
        <v>0</v>
      </c>
      <c r="AI15" s="696"/>
      <c r="AJ15" s="698">
        <f t="shared" si="4"/>
        <v>0</v>
      </c>
      <c r="AK15" s="696"/>
      <c r="AL15" s="698">
        <f t="shared" si="5"/>
        <v>0</v>
      </c>
    </row>
    <row r="16" spans="1:38" ht="13.5" customHeight="1">
      <c r="B16" s="151" t="s">
        <v>619</v>
      </c>
      <c r="C16" s="198">
        <v>950</v>
      </c>
      <c r="D16" s="199"/>
      <c r="E16" s="151"/>
      <c r="F16" s="198"/>
      <c r="G16" s="199"/>
      <c r="H16" s="151"/>
      <c r="I16" s="198"/>
      <c r="J16" s="199"/>
      <c r="K16" s="151"/>
      <c r="L16" s="198"/>
      <c r="M16" s="199"/>
      <c r="N16" s="151"/>
      <c r="O16" s="198"/>
      <c r="P16" s="199"/>
      <c r="Q16" s="151"/>
      <c r="R16" s="198"/>
      <c r="S16" s="199"/>
      <c r="U16" s="285"/>
      <c r="AA16" s="733" t="s">
        <v>1509</v>
      </c>
      <c r="AB16" s="698">
        <f t="shared" si="0"/>
        <v>0</v>
      </c>
      <c r="AC16" s="696"/>
      <c r="AD16" s="698">
        <f t="shared" si="1"/>
        <v>0</v>
      </c>
      <c r="AE16" s="696"/>
      <c r="AF16" s="698">
        <f t="shared" si="2"/>
        <v>0</v>
      </c>
      <c r="AG16" s="696"/>
      <c r="AH16" s="698">
        <f t="shared" si="3"/>
        <v>0</v>
      </c>
      <c r="AI16" s="696"/>
      <c r="AJ16" s="698">
        <f t="shared" si="4"/>
        <v>0</v>
      </c>
      <c r="AK16" s="696"/>
      <c r="AL16" s="698">
        <f t="shared" si="5"/>
        <v>0</v>
      </c>
    </row>
    <row r="17" spans="2:38" ht="13.5" customHeight="1">
      <c r="B17" s="299" t="s">
        <v>565</v>
      </c>
      <c r="C17" s="300">
        <v>600</v>
      </c>
      <c r="D17" s="199"/>
      <c r="E17" s="151"/>
      <c r="F17" s="198"/>
      <c r="G17" s="199"/>
      <c r="H17" s="151"/>
      <c r="I17" s="198"/>
      <c r="J17" s="199"/>
      <c r="K17" s="151"/>
      <c r="L17" s="198"/>
      <c r="M17" s="199"/>
      <c r="N17" s="151"/>
      <c r="O17" s="198"/>
      <c r="P17" s="199"/>
      <c r="Q17" s="151"/>
      <c r="R17" s="198"/>
      <c r="S17" s="199"/>
      <c r="AA17" s="733" t="s">
        <v>1510</v>
      </c>
      <c r="AB17" s="698">
        <f t="shared" si="0"/>
        <v>0</v>
      </c>
      <c r="AC17" s="696"/>
      <c r="AD17" s="698">
        <f t="shared" si="1"/>
        <v>0</v>
      </c>
      <c r="AE17" s="696"/>
      <c r="AF17" s="698">
        <f t="shared" si="2"/>
        <v>0</v>
      </c>
      <c r="AG17" s="696"/>
      <c r="AH17" s="698">
        <f t="shared" si="3"/>
        <v>0</v>
      </c>
      <c r="AI17" s="696"/>
      <c r="AJ17" s="698">
        <f t="shared" si="4"/>
        <v>0</v>
      </c>
      <c r="AK17" s="696"/>
      <c r="AL17" s="698">
        <f t="shared" si="5"/>
        <v>0</v>
      </c>
    </row>
    <row r="18" spans="2:38" ht="13.5" customHeight="1">
      <c r="B18" s="299" t="s">
        <v>566</v>
      </c>
      <c r="C18" s="300">
        <v>440</v>
      </c>
      <c r="D18" s="199"/>
      <c r="E18" s="151"/>
      <c r="F18" s="198"/>
      <c r="G18" s="199"/>
      <c r="H18" s="151"/>
      <c r="I18" s="198"/>
      <c r="J18" s="199"/>
      <c r="K18" s="151"/>
      <c r="L18" s="198"/>
      <c r="M18" s="199"/>
      <c r="N18" s="151"/>
      <c r="O18" s="198"/>
      <c r="P18" s="199"/>
      <c r="Q18" s="151"/>
      <c r="R18" s="198"/>
      <c r="S18" s="199"/>
      <c r="AA18" s="733" t="s">
        <v>1511</v>
      </c>
      <c r="AB18" s="698">
        <f t="shared" si="0"/>
        <v>0</v>
      </c>
      <c r="AC18" s="696"/>
      <c r="AD18" s="698">
        <f t="shared" si="1"/>
        <v>0</v>
      </c>
      <c r="AE18" s="696"/>
      <c r="AF18" s="698">
        <f t="shared" si="2"/>
        <v>0</v>
      </c>
      <c r="AG18" s="696"/>
      <c r="AH18" s="698">
        <f t="shared" si="3"/>
        <v>0</v>
      </c>
      <c r="AI18" s="696"/>
      <c r="AJ18" s="698">
        <f t="shared" si="4"/>
        <v>0</v>
      </c>
      <c r="AK18" s="696"/>
      <c r="AL18" s="698">
        <f t="shared" si="5"/>
        <v>0</v>
      </c>
    </row>
    <row r="19" spans="2:38" ht="13.5" customHeight="1">
      <c r="B19" s="527" t="s">
        <v>816</v>
      </c>
      <c r="C19" s="198">
        <v>2470</v>
      </c>
      <c r="D19" s="199"/>
      <c r="E19" s="151"/>
      <c r="F19" s="198"/>
      <c r="G19" s="199"/>
      <c r="H19" s="151"/>
      <c r="I19" s="198"/>
      <c r="J19" s="199"/>
      <c r="K19" s="151"/>
      <c r="L19" s="198"/>
      <c r="M19" s="199"/>
      <c r="N19" s="151"/>
      <c r="O19" s="198"/>
      <c r="P19" s="199"/>
      <c r="Q19" s="151"/>
      <c r="R19" s="198"/>
      <c r="S19" s="199"/>
      <c r="AA19" s="733" t="s">
        <v>1512</v>
      </c>
      <c r="AB19" s="698">
        <f t="shared" si="0"/>
        <v>0</v>
      </c>
      <c r="AC19" s="696"/>
      <c r="AD19" s="698">
        <f t="shared" si="1"/>
        <v>0</v>
      </c>
      <c r="AE19" s="696"/>
      <c r="AF19" s="698">
        <f t="shared" si="2"/>
        <v>0</v>
      </c>
      <c r="AG19" s="696"/>
      <c r="AH19" s="698">
        <f t="shared" si="3"/>
        <v>0</v>
      </c>
      <c r="AI19" s="696"/>
      <c r="AJ19" s="698">
        <f t="shared" si="4"/>
        <v>0</v>
      </c>
      <c r="AK19" s="696"/>
      <c r="AL19" s="698">
        <f t="shared" si="5"/>
        <v>0</v>
      </c>
    </row>
    <row r="20" spans="2:38" ht="13.5" customHeight="1">
      <c r="B20" s="523" t="s">
        <v>817</v>
      </c>
      <c r="C20" s="200">
        <v>410</v>
      </c>
      <c r="D20" s="201"/>
      <c r="E20" s="154"/>
      <c r="F20" s="200"/>
      <c r="G20" s="201"/>
      <c r="H20" s="154"/>
      <c r="I20" s="200"/>
      <c r="J20" s="201"/>
      <c r="K20" s="154"/>
      <c r="L20" s="200"/>
      <c r="M20" s="201"/>
      <c r="N20" s="154"/>
      <c r="O20" s="200"/>
      <c r="P20" s="201"/>
      <c r="Q20" s="154"/>
      <c r="R20" s="200"/>
      <c r="S20" s="201"/>
      <c r="AA20" s="733" t="s">
        <v>1513</v>
      </c>
      <c r="AB20" s="698">
        <f t="shared" si="0"/>
        <v>0</v>
      </c>
      <c r="AC20" s="696"/>
      <c r="AD20" s="698">
        <f t="shared" si="1"/>
        <v>0</v>
      </c>
      <c r="AE20" s="696"/>
      <c r="AF20" s="698">
        <f t="shared" si="2"/>
        <v>0</v>
      </c>
      <c r="AG20" s="696"/>
      <c r="AH20" s="698">
        <f t="shared" si="3"/>
        <v>0</v>
      </c>
      <c r="AI20" s="696"/>
      <c r="AJ20" s="698">
        <f t="shared" si="4"/>
        <v>0</v>
      </c>
      <c r="AK20" s="696"/>
      <c r="AL20" s="698">
        <f t="shared" si="5"/>
        <v>0</v>
      </c>
    </row>
    <row r="21" spans="2:38" ht="13.5" customHeight="1">
      <c r="B21" s="158"/>
      <c r="C21" s="202"/>
      <c r="D21" s="203"/>
      <c r="E21" s="158"/>
      <c r="F21" s="202"/>
      <c r="G21" s="203"/>
      <c r="H21" s="158"/>
      <c r="I21" s="202"/>
      <c r="J21" s="203"/>
      <c r="K21" s="158"/>
      <c r="L21" s="202"/>
      <c r="M21" s="203"/>
      <c r="N21" s="158"/>
      <c r="O21" s="202"/>
      <c r="P21" s="203"/>
      <c r="Q21" s="158"/>
      <c r="R21" s="202"/>
      <c r="S21" s="203"/>
      <c r="AA21" s="696"/>
      <c r="AB21" s="698">
        <f t="shared" si="0"/>
        <v>0</v>
      </c>
      <c r="AC21" s="696"/>
      <c r="AD21" s="698">
        <f t="shared" si="1"/>
        <v>0</v>
      </c>
      <c r="AE21" s="696"/>
      <c r="AF21" s="698">
        <f t="shared" si="2"/>
        <v>0</v>
      </c>
      <c r="AG21" s="696"/>
      <c r="AH21" s="698">
        <f t="shared" si="3"/>
        <v>0</v>
      </c>
      <c r="AI21" s="696"/>
      <c r="AJ21" s="698">
        <f t="shared" si="4"/>
        <v>0</v>
      </c>
      <c r="AK21" s="696"/>
      <c r="AL21" s="698">
        <f t="shared" si="5"/>
        <v>0</v>
      </c>
    </row>
    <row r="22" spans="2:38" ht="13.5" customHeight="1">
      <c r="B22" s="501" t="s">
        <v>436</v>
      </c>
      <c r="C22" s="499">
        <f>SUM(C8:C21)</f>
        <v>18830</v>
      </c>
      <c r="D22" s="502">
        <f>SUM(D8:D21)</f>
        <v>0</v>
      </c>
      <c r="E22" s="500" t="s">
        <v>437</v>
      </c>
      <c r="F22" s="499">
        <f>SUM(F8:F21)</f>
        <v>0</v>
      </c>
      <c r="G22" s="502">
        <f>SUM(G8:G21)</f>
        <v>0</v>
      </c>
      <c r="H22" s="500" t="s">
        <v>438</v>
      </c>
      <c r="I22" s="499">
        <f>SUM(I8:I21)</f>
        <v>4520</v>
      </c>
      <c r="J22" s="502">
        <f>SUM(J8:J21)</f>
        <v>0</v>
      </c>
      <c r="K22" s="501" t="s">
        <v>420</v>
      </c>
      <c r="L22" s="499">
        <f>SUM(L8:L21)</f>
        <v>0</v>
      </c>
      <c r="M22" s="502">
        <f>SUM(M8:M21)</f>
        <v>0</v>
      </c>
      <c r="N22" s="501" t="s">
        <v>552</v>
      </c>
      <c r="O22" s="499">
        <f>SUM(O8:O21)</f>
        <v>0</v>
      </c>
      <c r="P22" s="502">
        <f>SUM(P8:P21)</f>
        <v>0</v>
      </c>
      <c r="Q22" s="501" t="s">
        <v>421</v>
      </c>
      <c r="R22" s="499">
        <f>SUM(R8:R21)</f>
        <v>0</v>
      </c>
      <c r="S22" s="502">
        <f>SUM(S8:S21)</f>
        <v>0</v>
      </c>
      <c r="AA22" s="696"/>
      <c r="AB22" s="698">
        <f t="shared" si="0"/>
        <v>0</v>
      </c>
      <c r="AC22" s="696"/>
      <c r="AD22" s="698">
        <f t="shared" si="1"/>
        <v>0</v>
      </c>
      <c r="AE22" s="696"/>
      <c r="AF22" s="698">
        <f t="shared" si="2"/>
        <v>0</v>
      </c>
      <c r="AG22" s="696"/>
      <c r="AH22" s="698">
        <f t="shared" si="3"/>
        <v>0</v>
      </c>
      <c r="AI22" s="696"/>
      <c r="AJ22" s="698">
        <f t="shared" si="4"/>
        <v>0</v>
      </c>
      <c r="AK22" s="696"/>
      <c r="AL22" s="698">
        <f t="shared" si="5"/>
        <v>0</v>
      </c>
    </row>
    <row r="23" spans="2:38" ht="13.5" customHeight="1">
      <c r="B23" s="174"/>
      <c r="C23" s="205"/>
      <c r="D23" s="205"/>
      <c r="E23" s="204"/>
      <c r="F23" s="205"/>
      <c r="G23" s="205"/>
      <c r="H23" s="204"/>
      <c r="I23" s="205"/>
      <c r="J23" s="205"/>
      <c r="K23" s="174"/>
      <c r="L23" s="205"/>
      <c r="M23" s="205"/>
      <c r="N23" s="174"/>
      <c r="O23" s="205"/>
      <c r="P23" s="205"/>
      <c r="Q23" s="147" t="s">
        <v>422</v>
      </c>
      <c r="R23" s="206">
        <f>SUM(C22,F22,I22,L22,O22,R22)</f>
        <v>23350</v>
      </c>
      <c r="S23" s="207">
        <f>SUM(D22,G22,J22,M22,P22,S22)</f>
        <v>0</v>
      </c>
    </row>
    <row r="24" spans="2:38" ht="13.5" customHeight="1">
      <c r="B24" s="917" t="s">
        <v>1974</v>
      </c>
      <c r="C24" s="917"/>
      <c r="D24" s="917"/>
      <c r="E24" s="917"/>
      <c r="F24" s="917"/>
      <c r="G24" s="917"/>
      <c r="H24" s="917"/>
      <c r="I24" s="917"/>
      <c r="J24" s="917"/>
      <c r="K24" s="917"/>
      <c r="L24" s="917"/>
      <c r="M24" s="917"/>
      <c r="N24" s="917"/>
      <c r="O24" s="917"/>
      <c r="P24" s="917"/>
      <c r="Q24" s="917"/>
      <c r="R24" s="917"/>
      <c r="S24" s="917"/>
    </row>
    <row r="25" spans="2:38" ht="13.5" customHeight="1">
      <c r="B25" s="917" t="s">
        <v>1975</v>
      </c>
      <c r="C25" s="917"/>
      <c r="D25" s="917"/>
      <c r="E25" s="917"/>
      <c r="F25" s="917"/>
      <c r="G25" s="917"/>
      <c r="H25" s="917"/>
      <c r="I25" s="917"/>
      <c r="J25" s="917"/>
      <c r="K25" s="917"/>
      <c r="L25" s="917"/>
      <c r="M25" s="917"/>
      <c r="N25" s="917"/>
      <c r="O25" s="917"/>
      <c r="P25" s="917"/>
      <c r="Q25" s="917"/>
      <c r="R25" s="917"/>
      <c r="S25" s="917"/>
    </row>
    <row r="26" spans="2:38" ht="13.5" customHeight="1">
      <c r="B26" s="917" t="s">
        <v>620</v>
      </c>
      <c r="C26" s="917"/>
      <c r="D26" s="917"/>
      <c r="E26" s="917"/>
      <c r="F26" s="917"/>
      <c r="G26" s="917"/>
      <c r="H26" s="917"/>
      <c r="I26" s="917"/>
      <c r="J26" s="917"/>
      <c r="K26" s="917"/>
      <c r="L26" s="917"/>
      <c r="M26" s="917"/>
      <c r="N26" s="917"/>
      <c r="O26" s="917"/>
      <c r="P26" s="917"/>
      <c r="Q26" s="917"/>
      <c r="R26" s="917"/>
      <c r="S26" s="917"/>
    </row>
    <row r="27" spans="2:38" ht="13.5" customHeight="1">
      <c r="B27" s="885" t="s">
        <v>1014</v>
      </c>
      <c r="C27" s="885"/>
      <c r="D27" s="885"/>
      <c r="E27" s="885"/>
      <c r="F27" s="885"/>
      <c r="G27" s="885"/>
      <c r="H27" s="885"/>
      <c r="I27" s="885"/>
      <c r="J27" s="885"/>
      <c r="K27" s="885"/>
      <c r="L27" s="885"/>
      <c r="M27" s="885"/>
      <c r="N27" s="885"/>
      <c r="O27" s="885"/>
      <c r="P27" s="885"/>
      <c r="Q27" s="885"/>
      <c r="R27" s="885"/>
      <c r="S27" s="885"/>
    </row>
    <row r="28" spans="2:38" ht="13.5" customHeight="1">
      <c r="B28" s="885" t="s">
        <v>1015</v>
      </c>
      <c r="C28" s="885"/>
      <c r="D28" s="885"/>
      <c r="E28" s="885"/>
      <c r="F28" s="885"/>
      <c r="G28" s="885"/>
      <c r="H28" s="885"/>
      <c r="I28" s="885"/>
      <c r="J28" s="885"/>
      <c r="K28" s="885"/>
      <c r="L28" s="885"/>
      <c r="M28" s="885"/>
      <c r="N28" s="885"/>
      <c r="O28" s="885"/>
      <c r="P28" s="885"/>
      <c r="Q28" s="885"/>
      <c r="R28" s="885"/>
      <c r="S28" s="885"/>
    </row>
    <row r="29" spans="2:38" ht="13.5" customHeight="1">
      <c r="B29" s="61"/>
      <c r="C29" s="288"/>
      <c r="D29" s="288"/>
      <c r="E29" s="218"/>
      <c r="F29" s="288"/>
      <c r="G29" s="288"/>
      <c r="H29" s="218"/>
      <c r="I29" s="288"/>
    </row>
    <row r="30" spans="2:38" ht="13.5" customHeight="1">
      <c r="B30" s="61"/>
      <c r="C30" s="288"/>
      <c r="D30" s="288"/>
      <c r="E30" s="218"/>
      <c r="F30" s="288"/>
      <c r="G30" s="288"/>
      <c r="H30" s="218"/>
      <c r="I30" s="288"/>
    </row>
    <row r="31" spans="2:38" ht="13.5" customHeight="1">
      <c r="B31" s="923"/>
      <c r="C31" s="923"/>
      <c r="D31" s="923"/>
      <c r="E31" s="923"/>
      <c r="F31" s="923"/>
      <c r="G31" s="923"/>
      <c r="H31" s="923"/>
      <c r="I31" s="923"/>
      <c r="J31" s="923"/>
      <c r="K31" s="923"/>
      <c r="L31" s="923"/>
      <c r="M31" s="923"/>
      <c r="N31" s="923"/>
      <c r="O31" s="923"/>
      <c r="P31" s="923"/>
      <c r="Q31" s="923"/>
      <c r="R31" s="923"/>
      <c r="S31" s="923"/>
    </row>
    <row r="32" spans="2:38"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sheetData>
  <sheetProtection password="9EF0" sheet="1"/>
  <mergeCells count="14">
    <mergeCell ref="AA6:AB6"/>
    <mergeCell ref="AC6:AD6"/>
    <mergeCell ref="AE6:AF6"/>
    <mergeCell ref="AG6:AH6"/>
    <mergeCell ref="AI6:AJ6"/>
    <mergeCell ref="AK6:AL6"/>
    <mergeCell ref="B28:S28"/>
    <mergeCell ref="D3:E3"/>
    <mergeCell ref="F3:G3"/>
    <mergeCell ref="B27:S27"/>
    <mergeCell ref="B31:S31"/>
    <mergeCell ref="B24:S24"/>
    <mergeCell ref="B25:S25"/>
    <mergeCell ref="B26:S26"/>
  </mergeCells>
  <phoneticPr fontId="2"/>
  <conditionalFormatting sqref="J16:J21 M8:M21 S8:S21 D8:D21 G8:G21 P8 P10:P21">
    <cfRule type="cellIs" dxfId="23" priority="2" operator="greaterThan">
      <formula>C8</formula>
    </cfRule>
  </conditionalFormatting>
  <conditionalFormatting sqref="J8:J15">
    <cfRule type="cellIs" dxfId="22" priority="1" operator="greaterThan">
      <formula>I8</formula>
    </cfRule>
  </conditionalFormatting>
  <hyperlinks>
    <hyperlink ref="A1" location="最初に入力!A1" tooltip=" " display=" " xr:uid="{ECDBEBAB-981D-48EF-B8E5-C031C9685BBA}"/>
  </hyperlinks>
  <pageMargins left="0.31496062992125984" right="0.31496062992125984" top="0.15748031496062992" bottom="0.19685039370078741" header="0.31496062992125984" footer="0"/>
  <pageSetup paperSize="9" scale="92" orientation="landscape" r:id="rId1"/>
  <headerFooter>
    <oddFooter>&amp;R&amp;"ＭＳ Ｐゴシック,標準"&amp;8㈱中国新聞サービスセンター</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6268D-1B7E-4BA1-AAA2-545D34CAEDA9}">
  <sheetPr codeName="Sheet19">
    <pageSetUpPr fitToPage="1"/>
  </sheetPr>
  <dimension ref="A1:AL51"/>
  <sheetViews>
    <sheetView showGridLines="0" zoomScaleNormal="100" workbookViewId="0"/>
  </sheetViews>
  <sheetFormatPr defaultColWidth="8.625" defaultRowHeight="18.75"/>
  <cols>
    <col min="1" max="1" width="1.5" style="218" customWidth="1"/>
    <col min="2" max="2" width="10.625" style="217" customWidth="1"/>
    <col min="3" max="4" width="6.375" style="287" customWidth="1"/>
    <col min="5" max="5" width="10.625" style="217" customWidth="1"/>
    <col min="6" max="7" width="6.375" style="287" customWidth="1"/>
    <col min="8" max="8" width="10.625" style="217" customWidth="1"/>
    <col min="9" max="10" width="6.375" style="287" customWidth="1"/>
    <col min="11" max="11" width="10.625" style="217" customWidth="1"/>
    <col min="12" max="13" width="6.375" style="287" customWidth="1"/>
    <col min="14" max="14" width="10.625" style="217" customWidth="1"/>
    <col min="15" max="16" width="6.375" style="287" customWidth="1"/>
    <col min="17" max="17" width="10.625" style="217" customWidth="1"/>
    <col min="18" max="19" width="6.375" style="287" customWidth="1"/>
    <col min="20" max="26" width="8.625" style="218"/>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 min="39" max="16384" width="8.625" style="218"/>
  </cols>
  <sheetData>
    <row r="1" spans="1:38" ht="13.5" customHeight="1">
      <c r="A1" s="270" t="s">
        <v>284</v>
      </c>
      <c r="C1" s="218"/>
      <c r="D1" s="218"/>
      <c r="F1" s="218"/>
      <c r="G1" s="218"/>
      <c r="I1" s="218"/>
      <c r="J1" s="218"/>
      <c r="L1" s="218"/>
      <c r="M1" s="218"/>
      <c r="O1" s="218"/>
      <c r="P1" s="218"/>
      <c r="R1" s="218"/>
      <c r="S1" s="35" t="str">
        <f>最初に入力!N1</f>
        <v>2026年8月1日改定</v>
      </c>
      <c r="AA1" s="692" t="s">
        <v>1028</v>
      </c>
    </row>
    <row r="2" spans="1:38" ht="13.5" customHeight="1">
      <c r="B2" s="271" t="s">
        <v>285</v>
      </c>
      <c r="C2" s="272"/>
      <c r="D2" s="273" t="s">
        <v>286</v>
      </c>
      <c r="E2" s="274"/>
      <c r="F2" s="273" t="s">
        <v>287</v>
      </c>
      <c r="G2" s="272"/>
      <c r="H2" s="275" t="s">
        <v>288</v>
      </c>
      <c r="I2" s="273" t="s">
        <v>289</v>
      </c>
      <c r="J2" s="276"/>
      <c r="K2" s="274"/>
      <c r="L2" s="273" t="s">
        <v>290</v>
      </c>
      <c r="M2" s="276"/>
      <c r="N2" s="277"/>
      <c r="O2" s="272"/>
      <c r="P2" s="273" t="s">
        <v>291</v>
      </c>
      <c r="Q2" s="274"/>
      <c r="R2" s="278" t="s">
        <v>292</v>
      </c>
      <c r="S2" s="278" t="s">
        <v>293</v>
      </c>
    </row>
    <row r="3" spans="1:38" ht="29.25" customHeight="1">
      <c r="B3" s="167" t="str">
        <f>IF(最初に入力!C2&lt;&gt;"",TEXT(最初に入力!C2,"m月d日(aaa)"),"")</f>
        <v/>
      </c>
      <c r="C3" s="504"/>
      <c r="D3" s="908">
        <f>最初に入力!C5</f>
        <v>0</v>
      </c>
      <c r="E3" s="909"/>
      <c r="F3" s="908">
        <f>SUM(S26,S35)</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689"/>
      <c r="C4" s="494"/>
      <c r="D4" s="494"/>
      <c r="E4" s="506"/>
      <c r="F4" s="494"/>
      <c r="G4" s="494"/>
      <c r="H4" s="506"/>
      <c r="I4" s="494"/>
      <c r="J4" s="494"/>
      <c r="K4" s="506"/>
      <c r="L4" s="494"/>
      <c r="M4" s="494"/>
      <c r="N4" s="506"/>
      <c r="O4" s="494"/>
      <c r="P4" s="494"/>
      <c r="Q4" s="506"/>
      <c r="R4" s="168"/>
      <c r="S4" s="143"/>
    </row>
    <row r="5" spans="1:38" ht="13.5" customHeight="1">
      <c r="B5" s="144" t="s">
        <v>793</v>
      </c>
      <c r="C5" s="494"/>
      <c r="D5" s="494"/>
      <c r="E5" s="506"/>
      <c r="F5" s="494"/>
      <c r="G5" s="494"/>
      <c r="H5" s="506"/>
      <c r="I5" s="494"/>
      <c r="J5" s="494"/>
      <c r="K5" s="506"/>
      <c r="L5" s="494"/>
      <c r="M5" s="494"/>
      <c r="N5" s="506"/>
      <c r="O5" s="494"/>
      <c r="P5" s="494"/>
      <c r="Q5" s="214"/>
      <c r="R5" s="494"/>
      <c r="S5" s="170" t="s">
        <v>613</v>
      </c>
    </row>
    <row r="6" spans="1:38" ht="13.5" customHeight="1">
      <c r="B6" s="189" t="s">
        <v>741</v>
      </c>
      <c r="C6" s="190"/>
      <c r="D6" s="191"/>
      <c r="E6" s="192" t="s">
        <v>742</v>
      </c>
      <c r="F6" s="190"/>
      <c r="G6" s="191"/>
      <c r="H6" s="192" t="s">
        <v>743</v>
      </c>
      <c r="I6" s="190"/>
      <c r="J6" s="191"/>
      <c r="K6" s="192" t="s">
        <v>744</v>
      </c>
      <c r="L6" s="190"/>
      <c r="M6" s="191"/>
      <c r="N6" s="192" t="s">
        <v>745</v>
      </c>
      <c r="O6" s="190"/>
      <c r="P6" s="191"/>
      <c r="Q6" s="192" t="s">
        <v>746</v>
      </c>
      <c r="R6" s="190"/>
      <c r="S6" s="191"/>
      <c r="AA6" s="907" t="s">
        <v>1122</v>
      </c>
      <c r="AB6" s="907"/>
      <c r="AC6" s="907" t="s">
        <v>1124</v>
      </c>
      <c r="AD6" s="907"/>
      <c r="AE6" s="907" t="s">
        <v>1125</v>
      </c>
      <c r="AF6" s="907"/>
      <c r="AG6" s="907" t="s">
        <v>1126</v>
      </c>
      <c r="AH6" s="907"/>
      <c r="AI6" s="907" t="s">
        <v>1373</v>
      </c>
      <c r="AJ6" s="907"/>
      <c r="AK6" s="907" t="s">
        <v>1127</v>
      </c>
      <c r="AL6" s="907"/>
    </row>
    <row r="7" spans="1:38" ht="13.5" customHeight="1">
      <c r="B7" s="193" t="s">
        <v>302</v>
      </c>
      <c r="C7" s="194" t="s">
        <v>303</v>
      </c>
      <c r="D7" s="195" t="s">
        <v>304</v>
      </c>
      <c r="E7" s="193" t="s">
        <v>305</v>
      </c>
      <c r="F7" s="194" t="s">
        <v>303</v>
      </c>
      <c r="G7" s="195" t="s">
        <v>304</v>
      </c>
      <c r="H7" s="193" t="s">
        <v>305</v>
      </c>
      <c r="I7" s="194" t="s">
        <v>303</v>
      </c>
      <c r="J7" s="195" t="s">
        <v>304</v>
      </c>
      <c r="K7" s="193" t="s">
        <v>306</v>
      </c>
      <c r="L7" s="194" t="s">
        <v>303</v>
      </c>
      <c r="M7" s="195" t="s">
        <v>304</v>
      </c>
      <c r="N7" s="193" t="s">
        <v>621</v>
      </c>
      <c r="O7" s="194" t="s">
        <v>303</v>
      </c>
      <c r="P7" s="195" t="s">
        <v>304</v>
      </c>
      <c r="Q7" s="193" t="s">
        <v>306</v>
      </c>
      <c r="R7" s="194" t="s">
        <v>303</v>
      </c>
      <c r="S7" s="195"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48" t="s">
        <v>1929</v>
      </c>
      <c r="C8" s="196">
        <v>2870</v>
      </c>
      <c r="D8" s="668"/>
      <c r="E8" s="924" t="s">
        <v>1924</v>
      </c>
      <c r="F8" s="925"/>
      <c r="G8" s="926"/>
      <c r="H8" s="148" t="s">
        <v>622</v>
      </c>
      <c r="I8" s="196">
        <v>630</v>
      </c>
      <c r="J8" s="740"/>
      <c r="K8" s="148" t="s">
        <v>794</v>
      </c>
      <c r="L8" s="196">
        <v>1710</v>
      </c>
      <c r="M8" s="197"/>
      <c r="N8" s="148"/>
      <c r="O8" s="196"/>
      <c r="P8" s="197"/>
      <c r="Q8" s="148"/>
      <c r="R8" s="196"/>
      <c r="S8" s="197"/>
      <c r="U8" s="285"/>
      <c r="AA8" s="733" t="s">
        <v>1514</v>
      </c>
      <c r="AB8" s="698">
        <f>D8</f>
        <v>0</v>
      </c>
      <c r="AC8" s="733" t="s">
        <v>1515</v>
      </c>
      <c r="AD8" s="698">
        <f>G8</f>
        <v>0</v>
      </c>
      <c r="AE8" s="733" t="s">
        <v>1516</v>
      </c>
      <c r="AF8" s="698">
        <f>J8</f>
        <v>0</v>
      </c>
      <c r="AG8" s="697" t="s">
        <v>1517</v>
      </c>
      <c r="AH8" s="698">
        <f>M8</f>
        <v>0</v>
      </c>
      <c r="AI8" s="696"/>
      <c r="AJ8" s="698">
        <f>P8</f>
        <v>0</v>
      </c>
      <c r="AK8" s="696"/>
      <c r="AL8" s="698">
        <f>S8</f>
        <v>0</v>
      </c>
    </row>
    <row r="9" spans="1:38" ht="13.5" customHeight="1">
      <c r="B9" s="219" t="s">
        <v>1884</v>
      </c>
      <c r="C9" s="198">
        <v>2550</v>
      </c>
      <c r="D9" s="672"/>
      <c r="E9" s="219"/>
      <c r="F9" s="198"/>
      <c r="G9" s="672"/>
      <c r="H9" s="219" t="s">
        <v>623</v>
      </c>
      <c r="I9" s="198">
        <v>720</v>
      </c>
      <c r="J9" s="741"/>
      <c r="K9" s="219"/>
      <c r="L9" s="198"/>
      <c r="M9" s="490"/>
      <c r="N9" s="219"/>
      <c r="O9" s="198"/>
      <c r="P9" s="490"/>
      <c r="Q9" s="219"/>
      <c r="R9" s="198"/>
      <c r="S9" s="490"/>
      <c r="U9" s="285"/>
      <c r="AA9" s="733" t="s">
        <v>1518</v>
      </c>
      <c r="AB9" s="698">
        <f>D9</f>
        <v>0</v>
      </c>
      <c r="AC9" s="733" t="s">
        <v>1519</v>
      </c>
      <c r="AD9" s="698">
        <f>G9</f>
        <v>0</v>
      </c>
      <c r="AE9" s="733" t="s">
        <v>1520</v>
      </c>
      <c r="AF9" s="698">
        <f>J9</f>
        <v>0</v>
      </c>
      <c r="AG9" s="696"/>
      <c r="AH9" s="698">
        <f>M9</f>
        <v>0</v>
      </c>
      <c r="AI9" s="696"/>
      <c r="AJ9" s="698">
        <f t="shared" ref="AJ9:AJ34" si="0">P9</f>
        <v>0</v>
      </c>
      <c r="AK9" s="696"/>
      <c r="AL9" s="698">
        <f>S9</f>
        <v>0</v>
      </c>
    </row>
    <row r="10" spans="1:38" ht="13.5" customHeight="1">
      <c r="B10" s="219"/>
      <c r="C10" s="198"/>
      <c r="D10" s="672"/>
      <c r="E10" s="219"/>
      <c r="F10" s="198"/>
      <c r="G10" s="672"/>
      <c r="H10" s="219" t="s">
        <v>624</v>
      </c>
      <c r="I10" s="198">
        <v>680</v>
      </c>
      <c r="J10" s="741"/>
      <c r="K10" s="219"/>
      <c r="L10" s="198"/>
      <c r="M10" s="490"/>
      <c r="N10" s="219"/>
      <c r="O10" s="198"/>
      <c r="P10" s="490"/>
      <c r="Q10" s="219"/>
      <c r="R10" s="198"/>
      <c r="S10" s="490"/>
      <c r="U10" s="285"/>
      <c r="AA10" s="734"/>
      <c r="AB10" s="698">
        <f t="shared" ref="AB10:AB34" si="1">D10</f>
        <v>0</v>
      </c>
      <c r="AC10" s="696"/>
      <c r="AD10" s="698">
        <f t="shared" ref="AD10:AD34" si="2">G10</f>
        <v>0</v>
      </c>
      <c r="AE10" s="733" t="s">
        <v>1521</v>
      </c>
      <c r="AF10" s="698">
        <f t="shared" ref="AF10:AF34" si="3">J10</f>
        <v>0</v>
      </c>
      <c r="AG10" s="696"/>
      <c r="AH10" s="698">
        <f t="shared" ref="AH10:AH34" si="4">M10</f>
        <v>0</v>
      </c>
      <c r="AI10" s="696"/>
      <c r="AJ10" s="698">
        <f t="shared" si="0"/>
        <v>0</v>
      </c>
      <c r="AK10" s="696"/>
      <c r="AL10" s="698">
        <f t="shared" ref="AL10:AL34" si="5">S10</f>
        <v>0</v>
      </c>
    </row>
    <row r="11" spans="1:38" ht="13.5" customHeight="1">
      <c r="B11" s="219" t="s">
        <v>795</v>
      </c>
      <c r="C11" s="198">
        <v>1960</v>
      </c>
      <c r="D11" s="672"/>
      <c r="E11" s="219"/>
      <c r="F11" s="198"/>
      <c r="G11" s="672"/>
      <c r="H11" s="219" t="s">
        <v>625</v>
      </c>
      <c r="I11" s="198">
        <v>160</v>
      </c>
      <c r="J11" s="741"/>
      <c r="K11" s="219"/>
      <c r="L11" s="198"/>
      <c r="M11" s="490"/>
      <c r="N11" s="219"/>
      <c r="O11" s="198"/>
      <c r="P11" s="490"/>
      <c r="Q11" s="219"/>
      <c r="R11" s="198"/>
      <c r="S11" s="490"/>
      <c r="U11" s="285"/>
      <c r="AA11" s="733" t="s">
        <v>1522</v>
      </c>
      <c r="AB11" s="698">
        <f t="shared" si="1"/>
        <v>0</v>
      </c>
      <c r="AC11" s="696"/>
      <c r="AD11" s="698">
        <f t="shared" si="2"/>
        <v>0</v>
      </c>
      <c r="AE11" s="733" t="s">
        <v>1523</v>
      </c>
      <c r="AF11" s="698">
        <f t="shared" si="3"/>
        <v>0</v>
      </c>
      <c r="AG11" s="696"/>
      <c r="AH11" s="698">
        <f t="shared" si="4"/>
        <v>0</v>
      </c>
      <c r="AI11" s="696"/>
      <c r="AJ11" s="698">
        <f t="shared" si="0"/>
        <v>0</v>
      </c>
      <c r="AK11" s="696"/>
      <c r="AL11" s="698">
        <f t="shared" si="5"/>
        <v>0</v>
      </c>
    </row>
    <row r="12" spans="1:38" ht="13.5" customHeight="1">
      <c r="B12" s="219" t="s">
        <v>1923</v>
      </c>
      <c r="C12" s="198">
        <v>2600</v>
      </c>
      <c r="D12" s="672"/>
      <c r="E12" s="524"/>
      <c r="F12" s="198"/>
      <c r="G12" s="672"/>
      <c r="H12" s="219" t="s">
        <v>626</v>
      </c>
      <c r="I12" s="198">
        <v>710</v>
      </c>
      <c r="J12" s="741"/>
      <c r="K12" s="219"/>
      <c r="L12" s="198"/>
      <c r="M12" s="490"/>
      <c r="N12" s="219"/>
      <c r="O12" s="198"/>
      <c r="P12" s="490"/>
      <c r="Q12" s="219"/>
      <c r="R12" s="198"/>
      <c r="S12" s="490"/>
      <c r="U12" s="285"/>
      <c r="AA12" s="733" t="s">
        <v>1524</v>
      </c>
      <c r="AB12" s="698">
        <f t="shared" si="1"/>
        <v>0</v>
      </c>
      <c r="AC12" s="696"/>
      <c r="AD12" s="698">
        <f t="shared" si="2"/>
        <v>0</v>
      </c>
      <c r="AE12" s="733" t="s">
        <v>1525</v>
      </c>
      <c r="AF12" s="698">
        <f t="shared" si="3"/>
        <v>0</v>
      </c>
      <c r="AG12" s="696"/>
      <c r="AH12" s="698">
        <f t="shared" si="4"/>
        <v>0</v>
      </c>
      <c r="AI12" s="696"/>
      <c r="AJ12" s="698">
        <f t="shared" si="0"/>
        <v>0</v>
      </c>
      <c r="AK12" s="696"/>
      <c r="AL12" s="698">
        <f t="shared" si="5"/>
        <v>0</v>
      </c>
    </row>
    <row r="13" spans="1:38" ht="13.5" customHeight="1">
      <c r="B13" s="219" t="s">
        <v>1892</v>
      </c>
      <c r="C13" s="198">
        <v>4350</v>
      </c>
      <c r="D13" s="672"/>
      <c r="E13" s="219"/>
      <c r="F13" s="198"/>
      <c r="G13" s="672"/>
      <c r="H13" s="219" t="s">
        <v>627</v>
      </c>
      <c r="I13" s="198">
        <v>800</v>
      </c>
      <c r="J13" s="741"/>
      <c r="K13" s="219"/>
      <c r="L13" s="198"/>
      <c r="M13" s="490"/>
      <c r="N13" s="219"/>
      <c r="O13" s="198"/>
      <c r="P13" s="490"/>
      <c r="Q13" s="219"/>
      <c r="R13" s="198"/>
      <c r="S13" s="490"/>
      <c r="U13" s="285"/>
      <c r="AA13" s="733" t="s">
        <v>1526</v>
      </c>
      <c r="AB13" s="698">
        <f t="shared" si="1"/>
        <v>0</v>
      </c>
      <c r="AC13" s="696"/>
      <c r="AD13" s="698">
        <f t="shared" si="2"/>
        <v>0</v>
      </c>
      <c r="AE13" s="733" t="s">
        <v>1527</v>
      </c>
      <c r="AF13" s="698">
        <f t="shared" si="3"/>
        <v>0</v>
      </c>
      <c r="AG13" s="696"/>
      <c r="AH13" s="698">
        <f t="shared" si="4"/>
        <v>0</v>
      </c>
      <c r="AI13" s="696"/>
      <c r="AJ13" s="698">
        <f t="shared" si="0"/>
        <v>0</v>
      </c>
      <c r="AK13" s="696"/>
      <c r="AL13" s="698">
        <f t="shared" si="5"/>
        <v>0</v>
      </c>
    </row>
    <row r="14" spans="1:38" ht="13.5" customHeight="1">
      <c r="B14" s="525" t="s">
        <v>796</v>
      </c>
      <c r="C14" s="198">
        <v>500</v>
      </c>
      <c r="D14" s="672"/>
      <c r="E14" s="219"/>
      <c r="F14" s="198"/>
      <c r="G14" s="672"/>
      <c r="H14" s="219"/>
      <c r="I14" s="198"/>
      <c r="J14" s="198"/>
      <c r="K14" s="219"/>
      <c r="L14" s="198"/>
      <c r="M14" s="490"/>
      <c r="N14" s="219"/>
      <c r="O14" s="198"/>
      <c r="P14" s="490"/>
      <c r="Q14" s="219"/>
      <c r="R14" s="198"/>
      <c r="S14" s="490"/>
      <c r="AA14" s="733" t="s">
        <v>1528</v>
      </c>
      <c r="AB14" s="698">
        <f t="shared" si="1"/>
        <v>0</v>
      </c>
      <c r="AC14" s="696"/>
      <c r="AD14" s="698">
        <f t="shared" si="2"/>
        <v>0</v>
      </c>
      <c r="AE14" s="734"/>
      <c r="AF14" s="698">
        <f t="shared" si="3"/>
        <v>0</v>
      </c>
      <c r="AG14" s="696"/>
      <c r="AH14" s="698">
        <f t="shared" si="4"/>
        <v>0</v>
      </c>
      <c r="AI14" s="696"/>
      <c r="AJ14" s="698">
        <f t="shared" si="0"/>
        <v>0</v>
      </c>
      <c r="AK14" s="696"/>
      <c r="AL14" s="698">
        <f t="shared" si="5"/>
        <v>0</v>
      </c>
    </row>
    <row r="15" spans="1:38" ht="13.5" customHeight="1">
      <c r="B15" s="525" t="s">
        <v>797</v>
      </c>
      <c r="C15" s="198">
        <v>380</v>
      </c>
      <c r="D15" s="672"/>
      <c r="E15" s="525" t="s">
        <v>1865</v>
      </c>
      <c r="F15" s="198">
        <v>530</v>
      </c>
      <c r="G15" s="672"/>
      <c r="H15" s="525" t="s">
        <v>798</v>
      </c>
      <c r="I15" s="198">
        <v>60</v>
      </c>
      <c r="J15" s="741"/>
      <c r="K15" s="219"/>
      <c r="L15" s="198"/>
      <c r="M15" s="490"/>
      <c r="N15" s="219"/>
      <c r="O15" s="198"/>
      <c r="P15" s="490"/>
      <c r="Q15" s="219"/>
      <c r="R15" s="198"/>
      <c r="S15" s="490"/>
      <c r="AA15" s="733" t="s">
        <v>1529</v>
      </c>
      <c r="AB15" s="698">
        <f t="shared" si="1"/>
        <v>0</v>
      </c>
      <c r="AC15" s="733" t="s">
        <v>1530</v>
      </c>
      <c r="AD15" s="698">
        <f t="shared" si="2"/>
        <v>0</v>
      </c>
      <c r="AE15" s="733" t="s">
        <v>1531</v>
      </c>
      <c r="AF15" s="698">
        <f t="shared" si="3"/>
        <v>0</v>
      </c>
      <c r="AG15" s="696"/>
      <c r="AH15" s="698">
        <f t="shared" si="4"/>
        <v>0</v>
      </c>
      <c r="AI15" s="696"/>
      <c r="AJ15" s="698">
        <f t="shared" si="0"/>
        <v>0</v>
      </c>
      <c r="AK15" s="696"/>
      <c r="AL15" s="698">
        <f t="shared" si="5"/>
        <v>0</v>
      </c>
    </row>
    <row r="16" spans="1:38" ht="13.5" customHeight="1">
      <c r="B16" s="525" t="s">
        <v>799</v>
      </c>
      <c r="C16" s="198">
        <v>100</v>
      </c>
      <c r="D16" s="672"/>
      <c r="E16" s="219"/>
      <c r="F16" s="198"/>
      <c r="G16" s="672"/>
      <c r="H16" s="525" t="s">
        <v>800</v>
      </c>
      <c r="I16" s="198">
        <v>30</v>
      </c>
      <c r="J16" s="741"/>
      <c r="K16" s="219"/>
      <c r="L16" s="198"/>
      <c r="M16" s="490"/>
      <c r="N16" s="219"/>
      <c r="O16" s="198"/>
      <c r="P16" s="490"/>
      <c r="Q16" s="219"/>
      <c r="R16" s="198"/>
      <c r="S16" s="490"/>
      <c r="AA16" s="733" t="s">
        <v>1532</v>
      </c>
      <c r="AB16" s="698">
        <f t="shared" si="1"/>
        <v>0</v>
      </c>
      <c r="AC16" s="696"/>
      <c r="AD16" s="698">
        <f t="shared" si="2"/>
        <v>0</v>
      </c>
      <c r="AE16" s="733" t="s">
        <v>1533</v>
      </c>
      <c r="AF16" s="698">
        <f t="shared" si="3"/>
        <v>0</v>
      </c>
      <c r="AG16" s="696"/>
      <c r="AH16" s="698">
        <f t="shared" si="4"/>
        <v>0</v>
      </c>
      <c r="AI16" s="696"/>
      <c r="AJ16" s="698">
        <f t="shared" si="0"/>
        <v>0</v>
      </c>
      <c r="AK16" s="696"/>
      <c r="AL16" s="698">
        <f t="shared" si="5"/>
        <v>0</v>
      </c>
    </row>
    <row r="17" spans="2:38" ht="13.5" customHeight="1">
      <c r="B17" s="151" t="s">
        <v>801</v>
      </c>
      <c r="C17" s="198">
        <v>2020</v>
      </c>
      <c r="D17" s="664"/>
      <c r="E17" s="219" t="s">
        <v>628</v>
      </c>
      <c r="F17" s="198">
        <v>650</v>
      </c>
      <c r="G17" s="664"/>
      <c r="H17" s="151" t="s">
        <v>802</v>
      </c>
      <c r="I17" s="198">
        <v>420</v>
      </c>
      <c r="J17" s="741"/>
      <c r="K17" s="526"/>
      <c r="L17" s="198"/>
      <c r="M17" s="199"/>
      <c r="N17" s="154"/>
      <c r="O17" s="200"/>
      <c r="P17" s="199"/>
      <c r="Q17" s="154"/>
      <c r="R17" s="200"/>
      <c r="S17" s="199"/>
      <c r="AA17" s="733" t="s">
        <v>1534</v>
      </c>
      <c r="AB17" s="698">
        <f t="shared" si="1"/>
        <v>0</v>
      </c>
      <c r="AC17" s="697" t="s">
        <v>1684</v>
      </c>
      <c r="AD17" s="698">
        <f t="shared" si="2"/>
        <v>0</v>
      </c>
      <c r="AE17" s="733" t="s">
        <v>1535</v>
      </c>
      <c r="AF17" s="698">
        <f t="shared" si="3"/>
        <v>0</v>
      </c>
      <c r="AG17" s="696"/>
      <c r="AH17" s="698">
        <f t="shared" si="4"/>
        <v>0</v>
      </c>
      <c r="AI17" s="696"/>
      <c r="AJ17" s="698">
        <f t="shared" si="0"/>
        <v>0</v>
      </c>
      <c r="AK17" s="696"/>
      <c r="AL17" s="698">
        <f t="shared" si="5"/>
        <v>0</v>
      </c>
    </row>
    <row r="18" spans="2:38" ht="13.5" customHeight="1">
      <c r="B18" s="154"/>
      <c r="C18" s="200"/>
      <c r="D18" s="665"/>
      <c r="E18" s="154"/>
      <c r="F18" s="200"/>
      <c r="G18" s="665"/>
      <c r="H18" s="154" t="s">
        <v>629</v>
      </c>
      <c r="I18" s="200">
        <v>130</v>
      </c>
      <c r="J18" s="742"/>
      <c r="K18" s="154" t="s">
        <v>803</v>
      </c>
      <c r="L18" s="200">
        <v>70</v>
      </c>
      <c r="M18" s="201"/>
      <c r="N18" s="154"/>
      <c r="O18" s="200"/>
      <c r="P18" s="201"/>
      <c r="Q18" s="154"/>
      <c r="R18" s="200"/>
      <c r="S18" s="201"/>
      <c r="AA18" s="734"/>
      <c r="AB18" s="698">
        <f t="shared" si="1"/>
        <v>0</v>
      </c>
      <c r="AC18" s="696"/>
      <c r="AD18" s="698">
        <f t="shared" si="2"/>
        <v>0</v>
      </c>
      <c r="AE18" s="733" t="s">
        <v>1536</v>
      </c>
      <c r="AF18" s="698">
        <f t="shared" si="3"/>
        <v>0</v>
      </c>
      <c r="AG18" s="697" t="s">
        <v>1537</v>
      </c>
      <c r="AH18" s="698">
        <f t="shared" si="4"/>
        <v>0</v>
      </c>
      <c r="AI18" s="696"/>
      <c r="AJ18" s="698">
        <f t="shared" si="0"/>
        <v>0</v>
      </c>
      <c r="AK18" s="696"/>
      <c r="AL18" s="698">
        <f t="shared" si="5"/>
        <v>0</v>
      </c>
    </row>
    <row r="19" spans="2:38" ht="13.5" customHeight="1">
      <c r="B19" s="154" t="s">
        <v>804</v>
      </c>
      <c r="C19" s="200">
        <v>780</v>
      </c>
      <c r="D19" s="665"/>
      <c r="E19" s="154"/>
      <c r="F19" s="200"/>
      <c r="G19" s="665"/>
      <c r="H19" s="154" t="s">
        <v>630</v>
      </c>
      <c r="I19" s="200">
        <v>130</v>
      </c>
      <c r="J19" s="742"/>
      <c r="K19" s="641"/>
      <c r="L19" s="200"/>
      <c r="M19" s="653"/>
      <c r="N19" s="154"/>
      <c r="O19" s="200"/>
      <c r="P19" s="201"/>
      <c r="Q19" s="154"/>
      <c r="R19" s="200"/>
      <c r="S19" s="201"/>
      <c r="AA19" s="733" t="s">
        <v>1538</v>
      </c>
      <c r="AB19" s="698">
        <f t="shared" si="1"/>
        <v>0</v>
      </c>
      <c r="AC19" s="696"/>
      <c r="AD19" s="698">
        <f t="shared" si="2"/>
        <v>0</v>
      </c>
      <c r="AE19" s="733" t="s">
        <v>1539</v>
      </c>
      <c r="AF19" s="698">
        <f t="shared" si="3"/>
        <v>0</v>
      </c>
      <c r="AG19" s="696"/>
      <c r="AH19" s="698">
        <f t="shared" si="4"/>
        <v>0</v>
      </c>
      <c r="AI19" s="696"/>
      <c r="AJ19" s="698">
        <f t="shared" si="0"/>
        <v>0</v>
      </c>
      <c r="AK19" s="696"/>
      <c r="AL19" s="698">
        <f t="shared" si="5"/>
        <v>0</v>
      </c>
    </row>
    <row r="20" spans="2:38" ht="13.5" customHeight="1">
      <c r="B20" s="154" t="s">
        <v>1891</v>
      </c>
      <c r="C20" s="200">
        <v>840</v>
      </c>
      <c r="D20" s="665"/>
      <c r="E20" s="154"/>
      <c r="F20" s="200"/>
      <c r="G20" s="665"/>
      <c r="H20" s="154"/>
      <c r="I20" s="200"/>
      <c r="J20" s="200"/>
      <c r="K20" s="154"/>
      <c r="L20" s="200"/>
      <c r="M20" s="201"/>
      <c r="N20" s="154"/>
      <c r="O20" s="200"/>
      <c r="P20" s="201"/>
      <c r="Q20" s="154"/>
      <c r="R20" s="200"/>
      <c r="S20" s="201"/>
      <c r="AA20" s="733" t="s">
        <v>1540</v>
      </c>
      <c r="AB20" s="698">
        <f t="shared" si="1"/>
        <v>0</v>
      </c>
      <c r="AC20" s="696"/>
      <c r="AD20" s="698">
        <f t="shared" si="2"/>
        <v>0</v>
      </c>
      <c r="AE20" s="734"/>
      <c r="AF20" s="698">
        <f t="shared" si="3"/>
        <v>0</v>
      </c>
      <c r="AG20" s="696"/>
      <c r="AH20" s="698">
        <f t="shared" si="4"/>
        <v>0</v>
      </c>
      <c r="AI20" s="696"/>
      <c r="AJ20" s="698">
        <f t="shared" si="0"/>
        <v>0</v>
      </c>
      <c r="AK20" s="696"/>
      <c r="AL20" s="698">
        <f t="shared" si="5"/>
        <v>0</v>
      </c>
    </row>
    <row r="21" spans="2:38" ht="13.5" customHeight="1">
      <c r="B21" s="154" t="s">
        <v>805</v>
      </c>
      <c r="C21" s="200">
        <v>210</v>
      </c>
      <c r="D21" s="665"/>
      <c r="E21" s="154"/>
      <c r="F21" s="200"/>
      <c r="G21" s="665"/>
      <c r="H21" s="154"/>
      <c r="I21" s="200"/>
      <c r="J21" s="200"/>
      <c r="K21" s="154"/>
      <c r="L21" s="200"/>
      <c r="M21" s="201"/>
      <c r="N21" s="154"/>
      <c r="O21" s="200"/>
      <c r="P21" s="201"/>
      <c r="Q21" s="154"/>
      <c r="R21" s="200"/>
      <c r="S21" s="201"/>
      <c r="AA21" s="733" t="s">
        <v>1541</v>
      </c>
      <c r="AB21" s="698">
        <f t="shared" si="1"/>
        <v>0</v>
      </c>
      <c r="AC21" s="696"/>
      <c r="AD21" s="698">
        <f t="shared" si="2"/>
        <v>0</v>
      </c>
      <c r="AE21" s="734"/>
      <c r="AF21" s="698">
        <f t="shared" si="3"/>
        <v>0</v>
      </c>
      <c r="AG21" s="696"/>
      <c r="AH21" s="698">
        <f t="shared" si="4"/>
        <v>0</v>
      </c>
      <c r="AI21" s="696"/>
      <c r="AJ21" s="698">
        <f t="shared" si="0"/>
        <v>0</v>
      </c>
      <c r="AK21" s="696"/>
      <c r="AL21" s="698">
        <f t="shared" si="5"/>
        <v>0</v>
      </c>
    </row>
    <row r="22" spans="2:38" ht="13.5" customHeight="1">
      <c r="B22" s="525" t="s">
        <v>806</v>
      </c>
      <c r="C22" s="200">
        <v>1170</v>
      </c>
      <c r="D22" s="665"/>
      <c r="E22" s="154"/>
      <c r="F22" s="200"/>
      <c r="G22" s="665"/>
      <c r="H22" s="525" t="s">
        <v>807</v>
      </c>
      <c r="I22" s="200">
        <v>530</v>
      </c>
      <c r="J22" s="742"/>
      <c r="K22" s="154"/>
      <c r="L22" s="200"/>
      <c r="M22" s="201"/>
      <c r="N22" s="154"/>
      <c r="O22" s="200"/>
      <c r="P22" s="201"/>
      <c r="Q22" s="154"/>
      <c r="R22" s="200"/>
      <c r="S22" s="201"/>
      <c r="AA22" s="733" t="s">
        <v>1542</v>
      </c>
      <c r="AB22" s="698">
        <f t="shared" si="1"/>
        <v>0</v>
      </c>
      <c r="AC22" s="696"/>
      <c r="AD22" s="698">
        <f t="shared" si="2"/>
        <v>0</v>
      </c>
      <c r="AE22" s="733" t="s">
        <v>1543</v>
      </c>
      <c r="AF22" s="698">
        <f t="shared" si="3"/>
        <v>0</v>
      </c>
      <c r="AG22" s="696"/>
      <c r="AH22" s="698">
        <f t="shared" si="4"/>
        <v>0</v>
      </c>
      <c r="AI22" s="696"/>
      <c r="AJ22" s="698">
        <f t="shared" si="0"/>
        <v>0</v>
      </c>
      <c r="AK22" s="696"/>
      <c r="AL22" s="698">
        <f t="shared" si="5"/>
        <v>0</v>
      </c>
    </row>
    <row r="23" spans="2:38" ht="13.5" customHeight="1">
      <c r="B23" s="525" t="s">
        <v>808</v>
      </c>
      <c r="C23" s="200">
        <v>500</v>
      </c>
      <c r="D23" s="665"/>
      <c r="E23" s="525" t="s">
        <v>809</v>
      </c>
      <c r="F23" s="200">
        <v>140</v>
      </c>
      <c r="G23" s="665"/>
      <c r="H23" s="154"/>
      <c r="I23" s="200"/>
      <c r="J23" s="200"/>
      <c r="K23" s="154"/>
      <c r="L23" s="200"/>
      <c r="M23" s="201"/>
      <c r="N23" s="154"/>
      <c r="O23" s="200"/>
      <c r="P23" s="201"/>
      <c r="Q23" s="154"/>
      <c r="R23" s="200"/>
      <c r="S23" s="201"/>
      <c r="AA23" s="733" t="s">
        <v>1544</v>
      </c>
      <c r="AB23" s="698">
        <f t="shared" si="1"/>
        <v>0</v>
      </c>
      <c r="AC23" s="697" t="s">
        <v>1545</v>
      </c>
      <c r="AD23" s="698">
        <f t="shared" si="2"/>
        <v>0</v>
      </c>
      <c r="AE23" s="696"/>
      <c r="AF23" s="698">
        <f t="shared" si="3"/>
        <v>0</v>
      </c>
      <c r="AG23" s="696"/>
      <c r="AH23" s="698">
        <f t="shared" si="4"/>
        <v>0</v>
      </c>
      <c r="AI23" s="696"/>
      <c r="AJ23" s="698">
        <f t="shared" si="0"/>
        <v>0</v>
      </c>
      <c r="AK23" s="696"/>
      <c r="AL23" s="698">
        <f t="shared" si="5"/>
        <v>0</v>
      </c>
    </row>
    <row r="24" spans="2:38" ht="13.5" customHeight="1">
      <c r="B24" s="158"/>
      <c r="C24" s="202"/>
      <c r="D24" s="652"/>
      <c r="E24" s="158"/>
      <c r="F24" s="202"/>
      <c r="G24" s="203"/>
      <c r="H24" s="158"/>
      <c r="I24" s="202"/>
      <c r="J24" s="652"/>
      <c r="K24" s="158"/>
      <c r="L24" s="202"/>
      <c r="M24" s="203"/>
      <c r="N24" s="158"/>
      <c r="O24" s="202"/>
      <c r="P24" s="492"/>
      <c r="Q24" s="158"/>
      <c r="R24" s="202"/>
      <c r="S24" s="492"/>
      <c r="AA24" s="696"/>
      <c r="AB24" s="698">
        <f t="shared" si="1"/>
        <v>0</v>
      </c>
      <c r="AC24" s="696"/>
      <c r="AD24" s="698">
        <f t="shared" si="2"/>
        <v>0</v>
      </c>
      <c r="AE24" s="696"/>
      <c r="AF24" s="698">
        <f t="shared" si="3"/>
        <v>0</v>
      </c>
      <c r="AG24" s="696"/>
      <c r="AH24" s="698">
        <f t="shared" si="4"/>
        <v>0</v>
      </c>
      <c r="AI24" s="696"/>
      <c r="AJ24" s="698">
        <f t="shared" si="0"/>
        <v>0</v>
      </c>
      <c r="AK24" s="696"/>
      <c r="AL24" s="698">
        <f t="shared" si="5"/>
        <v>0</v>
      </c>
    </row>
    <row r="25" spans="2:38" ht="13.5" customHeight="1">
      <c r="B25" s="501" t="s">
        <v>436</v>
      </c>
      <c r="C25" s="499">
        <f>SUM(C8:C24)</f>
        <v>20830</v>
      </c>
      <c r="D25" s="502">
        <f>SUM(D8:D24)</f>
        <v>0</v>
      </c>
      <c r="E25" s="500" t="s">
        <v>437</v>
      </c>
      <c r="F25" s="499">
        <f>SUM(F8:F24)</f>
        <v>1320</v>
      </c>
      <c r="G25" s="502">
        <f>SUM(G8:G24)</f>
        <v>0</v>
      </c>
      <c r="H25" s="500" t="s">
        <v>438</v>
      </c>
      <c r="I25" s="499">
        <f>SUM(I8:I24)</f>
        <v>5000</v>
      </c>
      <c r="J25" s="502">
        <f>SUM(J8:J24)</f>
        <v>0</v>
      </c>
      <c r="K25" s="501" t="s">
        <v>420</v>
      </c>
      <c r="L25" s="499">
        <f>SUM(L8:L24)</f>
        <v>1780</v>
      </c>
      <c r="M25" s="502">
        <f>SUM(M7:M24)</f>
        <v>0</v>
      </c>
      <c r="N25" s="501" t="s">
        <v>552</v>
      </c>
      <c r="O25" s="499">
        <f>SUM(O8:O24)</f>
        <v>0</v>
      </c>
      <c r="P25" s="502">
        <f>SUM(P8:P24)</f>
        <v>0</v>
      </c>
      <c r="Q25" s="501" t="s">
        <v>549</v>
      </c>
      <c r="R25" s="499">
        <f>SUM(R8:R24)</f>
        <v>0</v>
      </c>
      <c r="S25" s="502">
        <f>SUM(S8:S24)</f>
        <v>0</v>
      </c>
      <c r="AA25" s="696"/>
      <c r="AB25" s="698">
        <f t="shared" si="1"/>
        <v>0</v>
      </c>
      <c r="AC25" s="696"/>
      <c r="AD25" s="698">
        <f t="shared" si="2"/>
        <v>0</v>
      </c>
      <c r="AE25" s="696"/>
      <c r="AF25" s="698">
        <f t="shared" si="3"/>
        <v>0</v>
      </c>
      <c r="AG25" s="696"/>
      <c r="AH25" s="698">
        <f t="shared" si="4"/>
        <v>0</v>
      </c>
      <c r="AI25" s="696"/>
      <c r="AJ25" s="698">
        <f t="shared" si="0"/>
        <v>0</v>
      </c>
      <c r="AK25" s="696"/>
      <c r="AL25" s="698">
        <f t="shared" si="5"/>
        <v>0</v>
      </c>
    </row>
    <row r="26" spans="2:38" ht="13.5" customHeight="1">
      <c r="B26" s="174"/>
      <c r="C26" s="205"/>
      <c r="D26" s="205"/>
      <c r="E26" s="204"/>
      <c r="F26" s="205"/>
      <c r="G26" s="205"/>
      <c r="H26" s="204"/>
      <c r="I26" s="205"/>
      <c r="J26" s="205"/>
      <c r="K26" s="174"/>
      <c r="L26" s="205"/>
      <c r="M26" s="205"/>
      <c r="N26" s="174"/>
      <c r="O26" s="205"/>
      <c r="P26" s="205"/>
      <c r="Q26" s="147" t="s">
        <v>422</v>
      </c>
      <c r="R26" s="206">
        <f>SUM(C25,F25,I25,L25,O25,R25)</f>
        <v>28930</v>
      </c>
      <c r="S26" s="207">
        <f>SUM(D25,G25,J25,M25,P25,S25)</f>
        <v>0</v>
      </c>
      <c r="AA26" s="696"/>
      <c r="AB26" s="698">
        <f t="shared" si="1"/>
        <v>0</v>
      </c>
      <c r="AC26" s="696"/>
      <c r="AD26" s="698">
        <f t="shared" si="2"/>
        <v>0</v>
      </c>
      <c r="AE26" s="696"/>
      <c r="AF26" s="698">
        <f t="shared" si="3"/>
        <v>0</v>
      </c>
      <c r="AG26" s="696"/>
      <c r="AH26" s="698">
        <f t="shared" si="4"/>
        <v>0</v>
      </c>
      <c r="AI26" s="696"/>
      <c r="AJ26" s="698">
        <f t="shared" si="0"/>
        <v>0</v>
      </c>
      <c r="AK26" s="696"/>
      <c r="AL26" s="698">
        <f t="shared" si="5"/>
        <v>0</v>
      </c>
    </row>
    <row r="27" spans="2:38" ht="13.5" customHeight="1">
      <c r="B27" s="144" t="s">
        <v>810</v>
      </c>
      <c r="C27" s="208"/>
      <c r="D27" s="208"/>
      <c r="E27" s="506"/>
      <c r="F27" s="208"/>
      <c r="G27" s="208"/>
      <c r="H27" s="506"/>
      <c r="I27" s="208"/>
      <c r="J27" s="208"/>
      <c r="K27" s="494"/>
      <c r="L27" s="208"/>
      <c r="M27" s="208"/>
      <c r="N27" s="506"/>
      <c r="O27" s="208"/>
      <c r="P27" s="208"/>
      <c r="Q27" s="214" t="s">
        <v>631</v>
      </c>
      <c r="R27" s="208"/>
      <c r="S27" s="170" t="s">
        <v>613</v>
      </c>
      <c r="AA27" s="696"/>
      <c r="AB27" s="698">
        <f t="shared" si="1"/>
        <v>0</v>
      </c>
      <c r="AC27" s="696"/>
      <c r="AD27" s="698">
        <f t="shared" si="2"/>
        <v>0</v>
      </c>
      <c r="AE27" s="696"/>
      <c r="AF27" s="698">
        <f t="shared" si="3"/>
        <v>0</v>
      </c>
      <c r="AG27" s="696"/>
      <c r="AH27" s="698">
        <f t="shared" si="4"/>
        <v>0</v>
      </c>
      <c r="AI27" s="696"/>
      <c r="AJ27" s="698">
        <f t="shared" si="0"/>
        <v>0</v>
      </c>
      <c r="AK27" s="696"/>
      <c r="AL27" s="698" t="str">
        <f t="shared" si="5"/>
        <v>&lt;福山営業所&gt;</v>
      </c>
    </row>
    <row r="28" spans="2:38" ht="13.5" customHeight="1">
      <c r="B28" s="189" t="s">
        <v>741</v>
      </c>
      <c r="C28" s="190"/>
      <c r="D28" s="191"/>
      <c r="E28" s="642" t="s">
        <v>742</v>
      </c>
      <c r="F28" s="190"/>
      <c r="G28" s="191"/>
      <c r="H28" s="192" t="s">
        <v>743</v>
      </c>
      <c r="I28" s="190"/>
      <c r="J28" s="191"/>
      <c r="K28" s="192" t="s">
        <v>744</v>
      </c>
      <c r="L28" s="190"/>
      <c r="M28" s="191"/>
      <c r="N28" s="192" t="s">
        <v>745</v>
      </c>
      <c r="O28" s="190"/>
      <c r="P28" s="191"/>
      <c r="Q28" s="192" t="s">
        <v>811</v>
      </c>
      <c r="R28" s="190"/>
      <c r="S28" s="191"/>
      <c r="AA28" s="696"/>
      <c r="AB28" s="698">
        <f t="shared" si="1"/>
        <v>0</v>
      </c>
      <c r="AC28" s="696"/>
      <c r="AD28" s="698">
        <f t="shared" si="2"/>
        <v>0</v>
      </c>
      <c r="AE28" s="696"/>
      <c r="AF28" s="698">
        <f t="shared" si="3"/>
        <v>0</v>
      </c>
      <c r="AG28" s="696"/>
      <c r="AH28" s="698">
        <f t="shared" si="4"/>
        <v>0</v>
      </c>
      <c r="AI28" s="696"/>
      <c r="AJ28" s="698">
        <f t="shared" si="0"/>
        <v>0</v>
      </c>
      <c r="AK28" s="696"/>
      <c r="AL28" s="698">
        <f t="shared" si="5"/>
        <v>0</v>
      </c>
    </row>
    <row r="29" spans="2:38" ht="13.5" customHeight="1">
      <c r="B29" s="193" t="s">
        <v>302</v>
      </c>
      <c r="C29" s="194" t="s">
        <v>303</v>
      </c>
      <c r="D29" s="195" t="s">
        <v>304</v>
      </c>
      <c r="E29" s="643" t="s">
        <v>305</v>
      </c>
      <c r="F29" s="194" t="s">
        <v>303</v>
      </c>
      <c r="G29" s="195" t="s">
        <v>304</v>
      </c>
      <c r="H29" s="193" t="s">
        <v>305</v>
      </c>
      <c r="I29" s="194" t="s">
        <v>303</v>
      </c>
      <c r="J29" s="195" t="s">
        <v>304</v>
      </c>
      <c r="K29" s="193" t="s">
        <v>306</v>
      </c>
      <c r="L29" s="194" t="s">
        <v>303</v>
      </c>
      <c r="M29" s="195" t="s">
        <v>304</v>
      </c>
      <c r="N29" s="193" t="s">
        <v>306</v>
      </c>
      <c r="O29" s="194" t="s">
        <v>303</v>
      </c>
      <c r="P29" s="195" t="s">
        <v>304</v>
      </c>
      <c r="Q29" s="193" t="s">
        <v>306</v>
      </c>
      <c r="R29" s="194" t="s">
        <v>303</v>
      </c>
      <c r="S29" s="195" t="s">
        <v>304</v>
      </c>
      <c r="AA29" s="696"/>
      <c r="AB29" s="698" t="str">
        <f t="shared" si="1"/>
        <v>折込数</v>
      </c>
      <c r="AC29" s="696"/>
      <c r="AD29" s="698" t="str">
        <f t="shared" si="2"/>
        <v>折込数</v>
      </c>
      <c r="AE29" s="696"/>
      <c r="AF29" s="698" t="str">
        <f t="shared" si="3"/>
        <v>折込数</v>
      </c>
      <c r="AG29" s="696"/>
      <c r="AH29" s="698" t="str">
        <f t="shared" si="4"/>
        <v>折込数</v>
      </c>
      <c r="AI29" s="696"/>
      <c r="AJ29" s="698" t="str">
        <f t="shared" si="0"/>
        <v>折込数</v>
      </c>
      <c r="AK29" s="696"/>
      <c r="AL29" s="698" t="str">
        <f t="shared" si="5"/>
        <v>折込数</v>
      </c>
    </row>
    <row r="30" spans="2:38" ht="13.5" customHeight="1">
      <c r="B30" s="175" t="s">
        <v>632</v>
      </c>
      <c r="C30" s="196">
        <v>380</v>
      </c>
      <c r="D30" s="666"/>
      <c r="E30" s="176"/>
      <c r="F30" s="196"/>
      <c r="G30" s="209"/>
      <c r="H30" s="175" t="s">
        <v>633</v>
      </c>
      <c r="I30" s="196">
        <v>140</v>
      </c>
      <c r="J30" s="209"/>
      <c r="K30" s="176"/>
      <c r="L30" s="196"/>
      <c r="M30" s="209"/>
      <c r="N30" s="175"/>
      <c r="O30" s="196"/>
      <c r="P30" s="209"/>
      <c r="Q30" s="175" t="s">
        <v>633</v>
      </c>
      <c r="R30" s="196">
        <v>180</v>
      </c>
      <c r="S30" s="209"/>
      <c r="AA30" s="733" t="s">
        <v>1546</v>
      </c>
      <c r="AB30" s="698">
        <f t="shared" si="1"/>
        <v>0</v>
      </c>
      <c r="AC30" s="696"/>
      <c r="AD30" s="698">
        <f t="shared" si="2"/>
        <v>0</v>
      </c>
      <c r="AE30" s="697" t="s">
        <v>1547</v>
      </c>
      <c r="AF30" s="698">
        <f t="shared" si="3"/>
        <v>0</v>
      </c>
      <c r="AG30" s="696"/>
      <c r="AH30" s="698">
        <f t="shared" si="4"/>
        <v>0</v>
      </c>
      <c r="AI30" s="696"/>
      <c r="AJ30" s="698">
        <f t="shared" si="0"/>
        <v>0</v>
      </c>
      <c r="AK30" s="697" t="s">
        <v>1548</v>
      </c>
      <c r="AL30" s="698">
        <f t="shared" si="5"/>
        <v>0</v>
      </c>
    </row>
    <row r="31" spans="2:38" ht="13.5" customHeight="1">
      <c r="B31" s="154"/>
      <c r="C31" s="200"/>
      <c r="D31" s="665"/>
      <c r="E31" s="177" t="s">
        <v>634</v>
      </c>
      <c r="F31" s="200">
        <v>130</v>
      </c>
      <c r="G31" s="201"/>
      <c r="H31" s="154"/>
      <c r="I31" s="200"/>
      <c r="J31" s="201"/>
      <c r="K31" s="177"/>
      <c r="L31" s="200"/>
      <c r="M31" s="201"/>
      <c r="N31" s="154"/>
      <c r="O31" s="200"/>
      <c r="P31" s="201"/>
      <c r="Q31" s="154"/>
      <c r="R31" s="200"/>
      <c r="S31" s="201"/>
      <c r="AA31" s="734"/>
      <c r="AB31" s="698">
        <f t="shared" si="1"/>
        <v>0</v>
      </c>
      <c r="AC31" s="733" t="s">
        <v>1549</v>
      </c>
      <c r="AD31" s="698">
        <f t="shared" si="2"/>
        <v>0</v>
      </c>
      <c r="AE31" s="696"/>
      <c r="AF31" s="698">
        <f t="shared" si="3"/>
        <v>0</v>
      </c>
      <c r="AG31" s="696"/>
      <c r="AH31" s="698">
        <f t="shared" si="4"/>
        <v>0</v>
      </c>
      <c r="AI31" s="696"/>
      <c r="AJ31" s="698">
        <f t="shared" si="0"/>
        <v>0</v>
      </c>
      <c r="AK31" s="696"/>
      <c r="AL31" s="698">
        <f t="shared" si="5"/>
        <v>0</v>
      </c>
    </row>
    <row r="32" spans="2:38" ht="13.5" customHeight="1">
      <c r="B32" s="154"/>
      <c r="C32" s="200"/>
      <c r="D32" s="665"/>
      <c r="E32" s="177" t="s">
        <v>635</v>
      </c>
      <c r="F32" s="200">
        <v>380</v>
      </c>
      <c r="G32" s="201"/>
      <c r="H32" s="154"/>
      <c r="I32" s="200"/>
      <c r="J32" s="201"/>
      <c r="K32" s="177"/>
      <c r="L32" s="200"/>
      <c r="M32" s="201"/>
      <c r="N32" s="154"/>
      <c r="O32" s="200"/>
      <c r="P32" s="201"/>
      <c r="Q32" s="154"/>
      <c r="R32" s="200"/>
      <c r="S32" s="201"/>
      <c r="AA32" s="734"/>
      <c r="AB32" s="698">
        <f t="shared" si="1"/>
        <v>0</v>
      </c>
      <c r="AC32" s="733" t="s">
        <v>1550</v>
      </c>
      <c r="AD32" s="698">
        <f t="shared" si="2"/>
        <v>0</v>
      </c>
      <c r="AE32" s="696"/>
      <c r="AF32" s="698">
        <f t="shared" si="3"/>
        <v>0</v>
      </c>
      <c r="AG32" s="696"/>
      <c r="AH32" s="698">
        <f t="shared" si="4"/>
        <v>0</v>
      </c>
      <c r="AI32" s="696"/>
      <c r="AJ32" s="698">
        <f t="shared" si="0"/>
        <v>0</v>
      </c>
      <c r="AK32" s="696"/>
      <c r="AL32" s="698">
        <f t="shared" si="5"/>
        <v>0</v>
      </c>
    </row>
    <row r="33" spans="2:38" ht="13.5" customHeight="1">
      <c r="B33" s="154" t="s">
        <v>636</v>
      </c>
      <c r="C33" s="200">
        <v>330</v>
      </c>
      <c r="D33" s="665"/>
      <c r="E33" s="177"/>
      <c r="F33" s="200"/>
      <c r="G33" s="201"/>
      <c r="H33" s="154"/>
      <c r="I33" s="200"/>
      <c r="J33" s="201"/>
      <c r="K33" s="177"/>
      <c r="L33" s="200"/>
      <c r="M33" s="201"/>
      <c r="N33" s="154"/>
      <c r="O33" s="200"/>
      <c r="P33" s="201"/>
      <c r="Q33" s="154"/>
      <c r="R33" s="200"/>
      <c r="S33" s="201"/>
      <c r="AA33" s="733" t="s">
        <v>1551</v>
      </c>
      <c r="AB33" s="698">
        <f t="shared" si="1"/>
        <v>0</v>
      </c>
      <c r="AC33" s="696"/>
      <c r="AD33" s="698">
        <f t="shared" si="2"/>
        <v>0</v>
      </c>
      <c r="AE33" s="696"/>
      <c r="AF33" s="698">
        <f t="shared" si="3"/>
        <v>0</v>
      </c>
      <c r="AG33" s="696"/>
      <c r="AH33" s="698">
        <f t="shared" si="4"/>
        <v>0</v>
      </c>
      <c r="AI33" s="696"/>
      <c r="AJ33" s="698">
        <f t="shared" si="0"/>
        <v>0</v>
      </c>
      <c r="AK33" s="696"/>
      <c r="AL33" s="698">
        <f t="shared" si="5"/>
        <v>0</v>
      </c>
    </row>
    <row r="34" spans="2:38" ht="13.5" customHeight="1">
      <c r="B34" s="501" t="s">
        <v>436</v>
      </c>
      <c r="C34" s="499">
        <f>SUM(C30:C33)</f>
        <v>710</v>
      </c>
      <c r="D34" s="502">
        <f>SUM(D30:D33)</f>
        <v>0</v>
      </c>
      <c r="E34" s="644" t="s">
        <v>437</v>
      </c>
      <c r="F34" s="499">
        <f>SUM(F30:F33)</f>
        <v>510</v>
      </c>
      <c r="G34" s="502">
        <f>SUM(G30:G33)</f>
        <v>0</v>
      </c>
      <c r="H34" s="500" t="s">
        <v>438</v>
      </c>
      <c r="I34" s="499">
        <f>SUM(I30:I33)</f>
        <v>140</v>
      </c>
      <c r="J34" s="502">
        <f>SUM(J30:J33)</f>
        <v>0</v>
      </c>
      <c r="K34" s="501" t="s">
        <v>420</v>
      </c>
      <c r="L34" s="499">
        <f>SUM(L30:L33)</f>
        <v>0</v>
      </c>
      <c r="M34" s="502">
        <f>SUM(M30:M33)</f>
        <v>0</v>
      </c>
      <c r="N34" s="501" t="s">
        <v>552</v>
      </c>
      <c r="O34" s="499">
        <f>SUM(O30:O33)</f>
        <v>0</v>
      </c>
      <c r="P34" s="502">
        <f>SUM(P30:P33)</f>
        <v>0</v>
      </c>
      <c r="Q34" s="501" t="s">
        <v>637</v>
      </c>
      <c r="R34" s="499">
        <f>SUM(R30:R33)</f>
        <v>180</v>
      </c>
      <c r="S34" s="502">
        <f>SUM(S30:S33)</f>
        <v>0</v>
      </c>
      <c r="AA34" s="696"/>
      <c r="AB34" s="698">
        <f t="shared" si="1"/>
        <v>0</v>
      </c>
      <c r="AC34" s="696"/>
      <c r="AD34" s="698">
        <f t="shared" si="2"/>
        <v>0</v>
      </c>
      <c r="AE34" s="696"/>
      <c r="AF34" s="698">
        <f t="shared" si="3"/>
        <v>0</v>
      </c>
      <c r="AG34" s="696"/>
      <c r="AH34" s="698">
        <f t="shared" si="4"/>
        <v>0</v>
      </c>
      <c r="AI34" s="696"/>
      <c r="AJ34" s="698">
        <f t="shared" si="0"/>
        <v>0</v>
      </c>
      <c r="AK34" s="696"/>
      <c r="AL34" s="698">
        <f t="shared" si="5"/>
        <v>0</v>
      </c>
    </row>
    <row r="35" spans="2:38" ht="13.5" customHeight="1">
      <c r="B35" s="174"/>
      <c r="C35" s="205"/>
      <c r="D35" s="205"/>
      <c r="E35" s="204"/>
      <c r="F35" s="205"/>
      <c r="G35" s="205"/>
      <c r="H35" s="204"/>
      <c r="I35" s="205"/>
      <c r="J35" s="205"/>
      <c r="K35" s="174"/>
      <c r="L35" s="205"/>
      <c r="M35" s="205"/>
      <c r="N35" s="174"/>
      <c r="O35" s="205"/>
      <c r="P35" s="205"/>
      <c r="Q35" s="147" t="s">
        <v>422</v>
      </c>
      <c r="R35" s="206">
        <f>SUM(C34,F34,I34,L34,O34,R34)</f>
        <v>1540</v>
      </c>
      <c r="S35" s="207">
        <f>SUM(D34,G34,J34,M34,P34,S34)</f>
        <v>0</v>
      </c>
    </row>
    <row r="36" spans="2:38" ht="13.5" customHeight="1">
      <c r="B36" s="916"/>
      <c r="C36" s="916"/>
      <c r="D36" s="916"/>
      <c r="E36" s="916"/>
      <c r="F36" s="916"/>
      <c r="G36" s="916"/>
      <c r="H36" s="916"/>
      <c r="I36" s="916"/>
      <c r="J36" s="916"/>
      <c r="K36" s="916"/>
      <c r="L36" s="916"/>
      <c r="M36" s="916"/>
      <c r="N36" s="916"/>
      <c r="O36" s="916"/>
      <c r="P36" s="916"/>
      <c r="Q36" s="916"/>
      <c r="R36" s="916"/>
      <c r="S36" s="916"/>
    </row>
    <row r="37" spans="2:38" ht="13.5" customHeight="1">
      <c r="B37" s="917" t="s">
        <v>1976</v>
      </c>
      <c r="C37" s="917"/>
      <c r="D37" s="917"/>
      <c r="E37" s="917"/>
      <c r="F37" s="917"/>
      <c r="G37" s="917"/>
      <c r="H37" s="917"/>
      <c r="I37" s="917"/>
      <c r="J37" s="917"/>
      <c r="K37" s="917"/>
      <c r="L37" s="917"/>
      <c r="M37" s="917"/>
      <c r="N37" s="917"/>
      <c r="O37" s="917"/>
      <c r="P37" s="917"/>
      <c r="Q37" s="917"/>
      <c r="R37" s="917"/>
      <c r="S37" s="917"/>
    </row>
    <row r="38" spans="2:38" ht="13.5" customHeight="1">
      <c r="B38" s="885" t="s">
        <v>1014</v>
      </c>
      <c r="C38" s="885"/>
      <c r="D38" s="885"/>
      <c r="E38" s="885"/>
      <c r="F38" s="885"/>
      <c r="G38" s="885"/>
      <c r="H38" s="885"/>
      <c r="I38" s="885"/>
      <c r="J38" s="885"/>
      <c r="K38" s="885"/>
      <c r="L38" s="885"/>
      <c r="M38" s="885"/>
      <c r="N38" s="885"/>
      <c r="O38" s="885"/>
      <c r="P38" s="885"/>
      <c r="Q38" s="885"/>
      <c r="R38" s="885"/>
      <c r="S38" s="885"/>
    </row>
    <row r="39" spans="2:38" ht="13.5" customHeight="1">
      <c r="B39" s="885" t="s">
        <v>1015</v>
      </c>
      <c r="C39" s="885"/>
      <c r="D39" s="885"/>
      <c r="E39" s="885"/>
      <c r="F39" s="885"/>
      <c r="G39" s="885"/>
      <c r="H39" s="885"/>
      <c r="I39" s="885"/>
      <c r="J39" s="885"/>
      <c r="K39" s="885"/>
      <c r="L39" s="885"/>
      <c r="M39" s="885"/>
      <c r="N39" s="885"/>
      <c r="O39" s="885"/>
      <c r="P39" s="885"/>
      <c r="Q39" s="885"/>
      <c r="R39" s="885"/>
      <c r="S39" s="885"/>
    </row>
    <row r="40" spans="2:38" ht="13.5" customHeight="1"/>
    <row r="41" spans="2:38" ht="13.5" customHeight="1"/>
    <row r="42" spans="2:38" ht="13.5" customHeight="1"/>
    <row r="43" spans="2:38" ht="13.5" customHeight="1"/>
    <row r="44" spans="2:38" ht="13.5" customHeight="1"/>
    <row r="45" spans="2:38" ht="13.5" customHeight="1"/>
    <row r="46" spans="2:38" ht="13.5" customHeight="1"/>
    <row r="47" spans="2:38" ht="13.5" customHeight="1"/>
    <row r="48" spans="2:38" ht="13.5" customHeight="1"/>
    <row r="49" ht="13.5" customHeight="1"/>
    <row r="50" ht="13.5" customHeight="1"/>
    <row r="51" ht="13.5" customHeight="1"/>
  </sheetData>
  <sheetProtection password="9EF0" sheet="1"/>
  <mergeCells count="13">
    <mergeCell ref="AA6:AB6"/>
    <mergeCell ref="AC6:AD6"/>
    <mergeCell ref="AE6:AF6"/>
    <mergeCell ref="AG6:AH6"/>
    <mergeCell ref="AI6:AJ6"/>
    <mergeCell ref="AK6:AL6"/>
    <mergeCell ref="D3:E3"/>
    <mergeCell ref="F3:G3"/>
    <mergeCell ref="B36:S36"/>
    <mergeCell ref="B37:S37"/>
    <mergeCell ref="B38:S38"/>
    <mergeCell ref="B39:S39"/>
    <mergeCell ref="E8:G8"/>
  </mergeCells>
  <phoneticPr fontId="2"/>
  <conditionalFormatting sqref="G30:G33 J30:J33 M30:M33 P30:P33 S30:S33 M8:M18 M20:M24 P8:P24 S8:S24 D8:D23 G9:G24">
    <cfRule type="cellIs" dxfId="21" priority="6" operator="greaterThan">
      <formula>C8</formula>
    </cfRule>
  </conditionalFormatting>
  <conditionalFormatting sqref="D30:D33">
    <cfRule type="cellIs" dxfId="20" priority="1" operator="greaterThan">
      <formula>C30</formula>
    </cfRule>
  </conditionalFormatting>
  <hyperlinks>
    <hyperlink ref="A1" location="最初に入力!A1" tooltip=" " display=" " xr:uid="{0F008B4E-0F7B-4337-A0B4-9700ACC2677E}"/>
  </hyperlinks>
  <pageMargins left="0.31496062992125984" right="0.31496062992125984" top="0.15748031496062992" bottom="0.19685039370078741" header="0.31496062992125984" footer="0"/>
  <pageSetup paperSize="9" scale="92" orientation="landscape" r:id="rId1"/>
  <headerFooter>
    <oddFooter>&amp;R&amp;"ＭＳ Ｐゴシック,標準"&amp;8㈱中国新聞サービスセンター</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6B308-D2E8-4DE6-8A88-25DB9D698793}">
  <sheetPr codeName="Sheet20">
    <pageSetUpPr fitToPage="1"/>
  </sheetPr>
  <dimension ref="A1:AL110"/>
  <sheetViews>
    <sheetView showGridLines="0" zoomScaleNormal="100" workbookViewId="0"/>
  </sheetViews>
  <sheetFormatPr defaultColWidth="8.625" defaultRowHeight="18.75"/>
  <cols>
    <col min="1" max="1" width="1.5" style="218" customWidth="1"/>
    <col min="2" max="2" width="10.625" style="217" customWidth="1"/>
    <col min="3" max="4" width="6.375" style="287" customWidth="1"/>
    <col min="5" max="5" width="10.625" style="217" customWidth="1"/>
    <col min="6" max="7" width="6.375" style="287" customWidth="1"/>
    <col min="8" max="8" width="10.625" style="217" customWidth="1"/>
    <col min="9" max="10" width="6.375" style="287" customWidth="1"/>
    <col min="11" max="11" width="10.625" style="217" customWidth="1"/>
    <col min="12" max="13" width="6.375" style="287" customWidth="1"/>
    <col min="14" max="14" width="10.625" style="217" customWidth="1"/>
    <col min="15" max="16" width="6.375" style="287" customWidth="1"/>
    <col min="17" max="17" width="10.625" style="217" customWidth="1"/>
    <col min="18" max="19" width="6.375" style="287" customWidth="1"/>
    <col min="20" max="24" width="8.625" style="218"/>
    <col min="25" max="25" width="8.625" style="218" customWidth="1"/>
    <col min="26" max="26" width="8.5" style="218" customWidth="1"/>
    <col min="27" max="27" width="8.5" style="692" hidden="1" customWidth="1"/>
    <col min="28" max="28" width="8.5" style="693" hidden="1" customWidth="1"/>
    <col min="29" max="29" width="8.5" style="692" hidden="1" customWidth="1"/>
    <col min="30" max="30" width="8.5" style="693" hidden="1" customWidth="1"/>
    <col min="31" max="31" width="8.5" style="692" hidden="1" customWidth="1"/>
    <col min="32" max="32" width="8.5" style="693" hidden="1" customWidth="1"/>
    <col min="33" max="33" width="8.5" style="692" hidden="1" customWidth="1"/>
    <col min="34" max="34" width="8.5" style="693" hidden="1" customWidth="1"/>
    <col min="35" max="35" width="8.5" style="692" hidden="1" customWidth="1"/>
    <col min="36" max="38" width="8.5" hidden="1" customWidth="1"/>
    <col min="39" max="39" width="8.5" style="218" customWidth="1"/>
    <col min="40" max="16384" width="8.625" style="218"/>
  </cols>
  <sheetData>
    <row r="1" spans="1:38" ht="13.5" customHeight="1">
      <c r="A1" s="289" t="s">
        <v>733</v>
      </c>
      <c r="C1" s="218"/>
      <c r="D1" s="218"/>
      <c r="F1" s="218"/>
      <c r="G1" s="218"/>
      <c r="I1" s="218"/>
      <c r="J1" s="218"/>
      <c r="L1" s="218"/>
      <c r="M1" s="218"/>
      <c r="O1" s="218"/>
      <c r="P1" s="218"/>
      <c r="Q1" s="298"/>
      <c r="R1" s="218"/>
      <c r="S1" s="35" t="str">
        <f>最初に入力!N1</f>
        <v>2026年8月1日改定</v>
      </c>
      <c r="AA1" s="692" t="s">
        <v>1028</v>
      </c>
    </row>
    <row r="2" spans="1:38" ht="13.5" customHeight="1">
      <c r="B2" s="271" t="s">
        <v>285</v>
      </c>
      <c r="C2" s="272"/>
      <c r="D2" s="273" t="s">
        <v>286</v>
      </c>
      <c r="E2" s="274"/>
      <c r="F2" s="273" t="s">
        <v>287</v>
      </c>
      <c r="G2" s="272"/>
      <c r="H2" s="275" t="s">
        <v>288</v>
      </c>
      <c r="I2" s="273" t="s">
        <v>289</v>
      </c>
      <c r="J2" s="276"/>
      <c r="K2" s="274"/>
      <c r="L2" s="273" t="s">
        <v>290</v>
      </c>
      <c r="M2" s="276"/>
      <c r="N2" s="277"/>
      <c r="O2" s="272"/>
      <c r="P2" s="273" t="s">
        <v>291</v>
      </c>
      <c r="Q2" s="274"/>
      <c r="R2" s="278" t="s">
        <v>292</v>
      </c>
      <c r="S2" s="278" t="s">
        <v>293</v>
      </c>
    </row>
    <row r="3" spans="1:38" ht="29.25" customHeight="1">
      <c r="B3" s="167" t="str">
        <f>IF(最初に入力!C2&lt;&gt;"",TEXT(最初に入力!C2,"m月d日(aaa)"),"")</f>
        <v/>
      </c>
      <c r="C3" s="504"/>
      <c r="D3" s="908">
        <f>最初に入力!C5</f>
        <v>0</v>
      </c>
      <c r="E3" s="909"/>
      <c r="F3" s="908">
        <f>SUM(S13,S27,S40)</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8.600000000000001" customHeight="1">
      <c r="B4" s="144" t="s">
        <v>766</v>
      </c>
      <c r="C4" s="494"/>
      <c r="D4" s="494"/>
      <c r="E4" s="506"/>
      <c r="F4" s="494"/>
      <c r="G4" s="494"/>
      <c r="H4" s="506"/>
      <c r="I4" s="494"/>
      <c r="J4" s="494"/>
      <c r="K4" s="506"/>
      <c r="L4" s="494"/>
      <c r="M4" s="494"/>
      <c r="N4" s="506"/>
      <c r="O4" s="494"/>
      <c r="P4" s="494"/>
      <c r="Q4" s="214"/>
      <c r="R4" s="494"/>
      <c r="S4" s="170" t="s">
        <v>613</v>
      </c>
    </row>
    <row r="5" spans="1:38" ht="13.5" customHeight="1">
      <c r="B5" s="189" t="s">
        <v>741</v>
      </c>
      <c r="C5" s="515"/>
      <c r="D5" s="516"/>
      <c r="E5" s="517"/>
      <c r="F5" s="515"/>
      <c r="G5" s="516"/>
      <c r="H5" s="518" t="s">
        <v>743</v>
      </c>
      <c r="I5" s="515"/>
      <c r="J5" s="516"/>
      <c r="K5" s="518" t="s">
        <v>744</v>
      </c>
      <c r="L5" s="515"/>
      <c r="M5" s="516"/>
      <c r="N5" s="192" t="s">
        <v>767</v>
      </c>
      <c r="O5" s="190"/>
      <c r="P5" s="191"/>
      <c r="Q5" s="192" t="s">
        <v>768</v>
      </c>
      <c r="R5" s="190"/>
      <c r="S5" s="191"/>
      <c r="AA5" s="907" t="s">
        <v>1122</v>
      </c>
      <c r="AB5" s="907"/>
      <c r="AC5" s="907" t="s">
        <v>1122</v>
      </c>
      <c r="AD5" s="907"/>
      <c r="AE5" s="907" t="s">
        <v>1125</v>
      </c>
      <c r="AF5" s="907"/>
      <c r="AG5" s="907" t="s">
        <v>1126</v>
      </c>
      <c r="AH5" s="907"/>
      <c r="AI5" s="907" t="s">
        <v>1127</v>
      </c>
      <c r="AJ5" s="907"/>
      <c r="AK5" s="907" t="s">
        <v>1552</v>
      </c>
      <c r="AL5" s="907"/>
    </row>
    <row r="6" spans="1:38" ht="13.35" customHeight="1">
      <c r="B6" s="519" t="s">
        <v>302</v>
      </c>
      <c r="C6" s="520" t="s">
        <v>303</v>
      </c>
      <c r="D6" s="521" t="s">
        <v>304</v>
      </c>
      <c r="E6" s="519" t="s">
        <v>306</v>
      </c>
      <c r="F6" s="520" t="s">
        <v>303</v>
      </c>
      <c r="G6" s="521" t="s">
        <v>304</v>
      </c>
      <c r="H6" s="519" t="s">
        <v>306</v>
      </c>
      <c r="I6" s="520" t="s">
        <v>303</v>
      </c>
      <c r="J6" s="521" t="s">
        <v>304</v>
      </c>
      <c r="K6" s="519" t="s">
        <v>306</v>
      </c>
      <c r="L6" s="520" t="s">
        <v>303</v>
      </c>
      <c r="M6" s="521" t="s">
        <v>304</v>
      </c>
      <c r="N6" s="193" t="s">
        <v>306</v>
      </c>
      <c r="O6" s="194" t="s">
        <v>303</v>
      </c>
      <c r="P6" s="195" t="s">
        <v>304</v>
      </c>
      <c r="Q6" s="193" t="s">
        <v>306</v>
      </c>
      <c r="R6" s="194" t="s">
        <v>303</v>
      </c>
      <c r="S6" s="195" t="s">
        <v>304</v>
      </c>
      <c r="AA6" s="699" t="s">
        <v>1033</v>
      </c>
      <c r="AB6" s="700" t="s">
        <v>1093</v>
      </c>
      <c r="AC6" s="699" t="s">
        <v>1034</v>
      </c>
      <c r="AD6" s="700" t="s">
        <v>1093</v>
      </c>
      <c r="AE6" s="699" t="s">
        <v>1034</v>
      </c>
      <c r="AF6" s="700" t="s">
        <v>1093</v>
      </c>
      <c r="AG6" s="701" t="s">
        <v>1034</v>
      </c>
      <c r="AH6" s="700" t="s">
        <v>1093</v>
      </c>
      <c r="AI6" s="699" t="s">
        <v>1034</v>
      </c>
      <c r="AJ6" s="700" t="s">
        <v>1093</v>
      </c>
      <c r="AK6" s="699" t="s">
        <v>1034</v>
      </c>
      <c r="AL6" s="700" t="s">
        <v>1093</v>
      </c>
    </row>
    <row r="7" spans="1:38" ht="13.5" customHeight="1">
      <c r="B7" s="522" t="s">
        <v>1695</v>
      </c>
      <c r="C7" s="196">
        <v>330</v>
      </c>
      <c r="D7" s="209"/>
      <c r="E7" s="148"/>
      <c r="F7" s="196"/>
      <c r="G7" s="209"/>
      <c r="H7" s="148"/>
      <c r="I7" s="196"/>
      <c r="J7" s="209"/>
      <c r="K7" s="148"/>
      <c r="L7" s="196"/>
      <c r="M7" s="209"/>
      <c r="N7" s="148"/>
      <c r="O7" s="196"/>
      <c r="P7" s="209"/>
      <c r="Q7" s="148"/>
      <c r="R7" s="196"/>
      <c r="S7" s="209"/>
      <c r="AA7" s="733" t="s">
        <v>1553</v>
      </c>
      <c r="AB7" s="698">
        <f>D7</f>
        <v>0</v>
      </c>
      <c r="AC7" s="696"/>
      <c r="AD7" s="698">
        <f>G7</f>
        <v>0</v>
      </c>
      <c r="AE7" s="733"/>
      <c r="AF7" s="698">
        <f>J7</f>
        <v>0</v>
      </c>
      <c r="AG7" s="696"/>
      <c r="AH7" s="698">
        <f>M7</f>
        <v>0</v>
      </c>
      <c r="AI7" s="696"/>
      <c r="AJ7" s="698">
        <f>P7</f>
        <v>0</v>
      </c>
      <c r="AK7" s="696"/>
      <c r="AL7" s="698">
        <f>S7</f>
        <v>0</v>
      </c>
    </row>
    <row r="8" spans="1:38" ht="13.5" customHeight="1">
      <c r="B8" s="523" t="s">
        <v>770</v>
      </c>
      <c r="C8" s="198">
        <v>660</v>
      </c>
      <c r="D8" s="201"/>
      <c r="E8" s="151"/>
      <c r="F8" s="198"/>
      <c r="G8" s="201"/>
      <c r="H8" s="151" t="s">
        <v>1696</v>
      </c>
      <c r="I8" s="198">
        <v>150</v>
      </c>
      <c r="J8" s="201"/>
      <c r="K8" s="151"/>
      <c r="L8" s="198"/>
      <c r="M8" s="201"/>
      <c r="N8" s="151"/>
      <c r="O8" s="198"/>
      <c r="P8" s="201"/>
      <c r="Q8" s="523" t="s">
        <v>769</v>
      </c>
      <c r="R8" s="198">
        <v>10</v>
      </c>
      <c r="S8" s="201"/>
      <c r="AA8" s="733" t="s">
        <v>1555</v>
      </c>
      <c r="AB8" s="698">
        <f>D8</f>
        <v>0</v>
      </c>
      <c r="AC8" s="696"/>
      <c r="AD8" s="698">
        <f>G8</f>
        <v>0</v>
      </c>
      <c r="AE8" s="733" t="s">
        <v>1554</v>
      </c>
      <c r="AF8" s="698">
        <f>J8</f>
        <v>0</v>
      </c>
      <c r="AG8" s="696"/>
      <c r="AH8" s="698">
        <f>M8</f>
        <v>0</v>
      </c>
      <c r="AI8" s="696"/>
      <c r="AJ8" s="698">
        <f t="shared" ref="AJ8:AJ39" si="0">P8</f>
        <v>0</v>
      </c>
      <c r="AK8" s="733" t="s">
        <v>1557</v>
      </c>
      <c r="AL8" s="698">
        <f>S8</f>
        <v>0</v>
      </c>
    </row>
    <row r="9" spans="1:38" ht="13.5" customHeight="1">
      <c r="B9" s="523"/>
      <c r="C9" s="198"/>
      <c r="D9" s="201"/>
      <c r="E9" s="151"/>
      <c r="F9" s="198"/>
      <c r="G9" s="201"/>
      <c r="H9" s="523" t="s">
        <v>771</v>
      </c>
      <c r="I9" s="198">
        <v>10</v>
      </c>
      <c r="J9" s="201"/>
      <c r="K9" s="151"/>
      <c r="L9" s="198"/>
      <c r="M9" s="201"/>
      <c r="N9" s="151"/>
      <c r="O9" s="198"/>
      <c r="P9" s="201"/>
      <c r="Q9" s="523"/>
      <c r="R9" s="198"/>
      <c r="S9" s="201"/>
      <c r="AA9" s="733"/>
      <c r="AB9" s="698"/>
      <c r="AC9" s="696"/>
      <c r="AD9" s="698"/>
      <c r="AE9" s="733" t="s">
        <v>1556</v>
      </c>
      <c r="AF9" s="698">
        <f>J9</f>
        <v>0</v>
      </c>
      <c r="AG9" s="696"/>
      <c r="AH9" s="698"/>
      <c r="AI9" s="696"/>
      <c r="AJ9" s="698"/>
      <c r="AK9" s="733"/>
      <c r="AL9" s="698"/>
    </row>
    <row r="10" spans="1:38" ht="13.5" customHeight="1">
      <c r="B10" s="509" t="s">
        <v>772</v>
      </c>
      <c r="C10" s="200">
        <v>380</v>
      </c>
      <c r="D10" s="201"/>
      <c r="E10" s="154"/>
      <c r="F10" s="200"/>
      <c r="G10" s="201"/>
      <c r="H10" s="509" t="s">
        <v>773</v>
      </c>
      <c r="I10" s="200">
        <v>110</v>
      </c>
      <c r="J10" s="201"/>
      <c r="K10" s="154"/>
      <c r="L10" s="200"/>
      <c r="M10" s="201"/>
      <c r="N10" s="154"/>
      <c r="O10" s="200"/>
      <c r="P10" s="201"/>
      <c r="Q10" s="509" t="s">
        <v>771</v>
      </c>
      <c r="R10" s="200">
        <v>20</v>
      </c>
      <c r="S10" s="201"/>
      <c r="AA10" s="733" t="s">
        <v>1558</v>
      </c>
      <c r="AB10" s="698">
        <f t="shared" ref="AB10:AB39" si="1">D10</f>
        <v>0</v>
      </c>
      <c r="AC10" s="696"/>
      <c r="AD10" s="698">
        <f t="shared" ref="AD10:AD39" si="2">G10</f>
        <v>0</v>
      </c>
      <c r="AE10" s="733" t="s">
        <v>1559</v>
      </c>
      <c r="AF10" s="698">
        <f t="shared" ref="AF10:AF39" si="3">J10</f>
        <v>0</v>
      </c>
      <c r="AG10" s="696"/>
      <c r="AH10" s="698">
        <f t="shared" ref="AH10:AH39" si="4">M10</f>
        <v>0</v>
      </c>
      <c r="AI10" s="696"/>
      <c r="AJ10" s="698">
        <f t="shared" si="0"/>
        <v>0</v>
      </c>
      <c r="AK10" s="733" t="s">
        <v>1560</v>
      </c>
      <c r="AL10" s="698">
        <f t="shared" ref="AL10:AL37" si="5">S10</f>
        <v>0</v>
      </c>
    </row>
    <row r="11" spans="1:38" ht="13.5" customHeight="1">
      <c r="B11" s="509" t="s">
        <v>774</v>
      </c>
      <c r="C11" s="200">
        <v>130</v>
      </c>
      <c r="D11" s="201"/>
      <c r="E11" s="154"/>
      <c r="F11" s="200"/>
      <c r="G11" s="201"/>
      <c r="H11" s="509" t="s">
        <v>775</v>
      </c>
      <c r="I11" s="200">
        <v>30</v>
      </c>
      <c r="J11" s="201"/>
      <c r="K11" s="154"/>
      <c r="L11" s="200"/>
      <c r="M11" s="201"/>
      <c r="N11" s="154"/>
      <c r="O11" s="200"/>
      <c r="P11" s="201"/>
      <c r="Q11" s="509" t="s">
        <v>775</v>
      </c>
      <c r="R11" s="200">
        <v>10</v>
      </c>
      <c r="S11" s="201"/>
      <c r="AA11" s="733" t="s">
        <v>1561</v>
      </c>
      <c r="AB11" s="698">
        <f t="shared" si="1"/>
        <v>0</v>
      </c>
      <c r="AC11" s="696"/>
      <c r="AD11" s="698">
        <f t="shared" si="2"/>
        <v>0</v>
      </c>
      <c r="AE11" s="733" t="s">
        <v>1562</v>
      </c>
      <c r="AF11" s="698">
        <f t="shared" si="3"/>
        <v>0</v>
      </c>
      <c r="AG11" s="696"/>
      <c r="AH11" s="698">
        <f t="shared" si="4"/>
        <v>0</v>
      </c>
      <c r="AI11" s="696"/>
      <c r="AJ11" s="698">
        <f t="shared" si="0"/>
        <v>0</v>
      </c>
      <c r="AK11" s="733" t="s">
        <v>1563</v>
      </c>
      <c r="AL11" s="698">
        <f t="shared" si="5"/>
        <v>0</v>
      </c>
    </row>
    <row r="12" spans="1:38" ht="13.5" customHeight="1">
      <c r="B12" s="501" t="s">
        <v>416</v>
      </c>
      <c r="C12" s="499">
        <f>SUM(C7:C11)</f>
        <v>1500</v>
      </c>
      <c r="D12" s="502">
        <f>SUM(D7:D11)</f>
        <v>0</v>
      </c>
      <c r="E12" s="501" t="s">
        <v>437</v>
      </c>
      <c r="F12" s="499">
        <f>SUM(F7:F11)</f>
        <v>0</v>
      </c>
      <c r="G12" s="502">
        <f>SUM(G7:G11)</f>
        <v>0</v>
      </c>
      <c r="H12" s="501" t="s">
        <v>438</v>
      </c>
      <c r="I12" s="499">
        <f>SUM(I7:I11)</f>
        <v>300</v>
      </c>
      <c r="J12" s="502">
        <f>SUM(J7:J11)</f>
        <v>0</v>
      </c>
      <c r="K12" s="501" t="s">
        <v>420</v>
      </c>
      <c r="L12" s="499">
        <f>SUM(L7:L11)</f>
        <v>0</v>
      </c>
      <c r="M12" s="502">
        <f>SUM(M7:M11)</f>
        <v>0</v>
      </c>
      <c r="N12" s="501" t="s">
        <v>549</v>
      </c>
      <c r="O12" s="499">
        <f>SUM(O7:O11)</f>
        <v>0</v>
      </c>
      <c r="P12" s="502">
        <f>SUM(P7:P11)</f>
        <v>0</v>
      </c>
      <c r="Q12" s="501" t="s">
        <v>607</v>
      </c>
      <c r="R12" s="499">
        <f>SUM(R7:R11)</f>
        <v>40</v>
      </c>
      <c r="S12" s="502">
        <f>SUM(S7:S11)</f>
        <v>0</v>
      </c>
      <c r="AA12" s="696"/>
      <c r="AB12" s="698">
        <f t="shared" si="1"/>
        <v>0</v>
      </c>
      <c r="AC12" s="696"/>
      <c r="AD12" s="698">
        <f t="shared" si="2"/>
        <v>0</v>
      </c>
      <c r="AE12" s="696"/>
      <c r="AF12" s="698">
        <f t="shared" si="3"/>
        <v>0</v>
      </c>
      <c r="AG12" s="696"/>
      <c r="AH12" s="698">
        <f t="shared" si="4"/>
        <v>0</v>
      </c>
      <c r="AI12" s="696"/>
      <c r="AJ12" s="698">
        <f t="shared" si="0"/>
        <v>0</v>
      </c>
      <c r="AK12" s="696"/>
      <c r="AL12" s="698">
        <f t="shared" si="5"/>
        <v>0</v>
      </c>
    </row>
    <row r="13" spans="1:38" ht="13.5" customHeight="1">
      <c r="B13" s="174"/>
      <c r="C13" s="205"/>
      <c r="D13" s="205"/>
      <c r="E13" s="174"/>
      <c r="F13" s="205"/>
      <c r="G13" s="205"/>
      <c r="H13" s="174"/>
      <c r="I13" s="205"/>
      <c r="J13" s="205"/>
      <c r="K13" s="174"/>
      <c r="L13" s="205"/>
      <c r="M13" s="205"/>
      <c r="N13" s="174"/>
      <c r="O13" s="205"/>
      <c r="P13" s="205"/>
      <c r="Q13" s="147" t="s">
        <v>422</v>
      </c>
      <c r="R13" s="206">
        <f>SUM(C12,F12,I12,L12,O12,R12)</f>
        <v>1840</v>
      </c>
      <c r="S13" s="207">
        <f>SUM(D12,J12,S12)</f>
        <v>0</v>
      </c>
      <c r="AA13" s="696"/>
      <c r="AB13" s="698">
        <f t="shared" si="1"/>
        <v>0</v>
      </c>
      <c r="AC13" s="696"/>
      <c r="AD13" s="698">
        <f t="shared" si="2"/>
        <v>0</v>
      </c>
      <c r="AE13" s="696"/>
      <c r="AF13" s="698">
        <f t="shared" si="3"/>
        <v>0</v>
      </c>
      <c r="AG13" s="696"/>
      <c r="AH13" s="698">
        <f t="shared" si="4"/>
        <v>0</v>
      </c>
      <c r="AI13" s="696"/>
      <c r="AJ13" s="698">
        <f t="shared" si="0"/>
        <v>0</v>
      </c>
      <c r="AK13" s="696"/>
      <c r="AL13" s="698">
        <f t="shared" si="5"/>
        <v>0</v>
      </c>
    </row>
    <row r="14" spans="1:38" ht="13.5" customHeight="1">
      <c r="B14" s="144" t="s">
        <v>776</v>
      </c>
      <c r="C14" s="208"/>
      <c r="D14" s="208"/>
      <c r="E14" s="506"/>
      <c r="F14" s="208"/>
      <c r="G14" s="208"/>
      <c r="H14" s="506"/>
      <c r="I14" s="208"/>
      <c r="J14" s="208"/>
      <c r="K14" s="494"/>
      <c r="L14" s="208"/>
      <c r="M14" s="208"/>
      <c r="N14" s="506"/>
      <c r="O14" s="208"/>
      <c r="P14" s="208"/>
      <c r="Q14" s="214"/>
      <c r="R14" s="208"/>
      <c r="S14" s="170" t="s">
        <v>613</v>
      </c>
      <c r="AA14" s="696"/>
      <c r="AB14" s="698">
        <f t="shared" si="1"/>
        <v>0</v>
      </c>
      <c r="AC14" s="696"/>
      <c r="AD14" s="698">
        <f t="shared" si="2"/>
        <v>0</v>
      </c>
      <c r="AE14" s="696"/>
      <c r="AF14" s="698">
        <f t="shared" si="3"/>
        <v>0</v>
      </c>
      <c r="AG14" s="696"/>
      <c r="AH14" s="698">
        <f t="shared" si="4"/>
        <v>0</v>
      </c>
      <c r="AI14" s="696"/>
      <c r="AJ14" s="698">
        <f t="shared" si="0"/>
        <v>0</v>
      </c>
      <c r="AK14" s="696"/>
      <c r="AL14" s="698" t="str">
        <f t="shared" si="5"/>
        <v>&lt;福山営業所&gt;</v>
      </c>
    </row>
    <row r="15" spans="1:38" ht="13.5" customHeight="1">
      <c r="B15" s="189" t="s">
        <v>741</v>
      </c>
      <c r="C15" s="190"/>
      <c r="D15" s="191"/>
      <c r="E15" s="192" t="s">
        <v>742</v>
      </c>
      <c r="F15" s="190"/>
      <c r="G15" s="191"/>
      <c r="H15" s="192" t="s">
        <v>743</v>
      </c>
      <c r="I15" s="190"/>
      <c r="J15" s="191"/>
      <c r="K15" s="192" t="s">
        <v>744</v>
      </c>
      <c r="L15" s="190"/>
      <c r="M15" s="191"/>
      <c r="N15" s="192" t="s">
        <v>767</v>
      </c>
      <c r="O15" s="190"/>
      <c r="P15" s="191"/>
      <c r="Q15" s="192" t="s">
        <v>768</v>
      </c>
      <c r="R15" s="190"/>
      <c r="S15" s="191"/>
      <c r="AA15" s="696"/>
      <c r="AB15" s="698">
        <f t="shared" si="1"/>
        <v>0</v>
      </c>
      <c r="AC15" s="696"/>
      <c r="AD15" s="698">
        <f t="shared" si="2"/>
        <v>0</v>
      </c>
      <c r="AE15" s="696"/>
      <c r="AF15" s="698">
        <f t="shared" si="3"/>
        <v>0</v>
      </c>
      <c r="AG15" s="696"/>
      <c r="AH15" s="698">
        <f t="shared" si="4"/>
        <v>0</v>
      </c>
      <c r="AI15" s="696"/>
      <c r="AJ15" s="698">
        <f t="shared" si="0"/>
        <v>0</v>
      </c>
      <c r="AK15" s="696"/>
      <c r="AL15" s="698">
        <f t="shared" si="5"/>
        <v>0</v>
      </c>
    </row>
    <row r="16" spans="1:38" ht="13.5" customHeight="1">
      <c r="B16" s="193" t="s">
        <v>407</v>
      </c>
      <c r="C16" s="194" t="s">
        <v>303</v>
      </c>
      <c r="D16" s="195" t="s">
        <v>304</v>
      </c>
      <c r="E16" s="193" t="s">
        <v>305</v>
      </c>
      <c r="F16" s="194" t="s">
        <v>303</v>
      </c>
      <c r="G16" s="195" t="s">
        <v>304</v>
      </c>
      <c r="H16" s="193" t="s">
        <v>305</v>
      </c>
      <c r="I16" s="194" t="s">
        <v>303</v>
      </c>
      <c r="J16" s="195" t="s">
        <v>304</v>
      </c>
      <c r="K16" s="193" t="s">
        <v>306</v>
      </c>
      <c r="L16" s="194" t="s">
        <v>303</v>
      </c>
      <c r="M16" s="195" t="s">
        <v>304</v>
      </c>
      <c r="N16" s="193" t="s">
        <v>306</v>
      </c>
      <c r="O16" s="194" t="s">
        <v>303</v>
      </c>
      <c r="P16" s="195" t="s">
        <v>304</v>
      </c>
      <c r="Q16" s="193" t="s">
        <v>306</v>
      </c>
      <c r="R16" s="194" t="s">
        <v>303</v>
      </c>
      <c r="S16" s="195" t="s">
        <v>304</v>
      </c>
      <c r="AA16" s="696"/>
      <c r="AB16" s="698" t="str">
        <f t="shared" si="1"/>
        <v>折込数</v>
      </c>
      <c r="AC16" s="696"/>
      <c r="AD16" s="698" t="str">
        <f t="shared" si="2"/>
        <v>折込数</v>
      </c>
      <c r="AE16" s="696"/>
      <c r="AF16" s="698" t="str">
        <f t="shared" si="3"/>
        <v>折込数</v>
      </c>
      <c r="AG16" s="696"/>
      <c r="AH16" s="698" t="str">
        <f t="shared" si="4"/>
        <v>折込数</v>
      </c>
      <c r="AI16" s="696"/>
      <c r="AJ16" s="698" t="str">
        <f t="shared" si="0"/>
        <v>折込数</v>
      </c>
      <c r="AK16" s="696"/>
      <c r="AL16" s="698" t="str">
        <f t="shared" si="5"/>
        <v>折込数</v>
      </c>
    </row>
    <row r="17" spans="2:38" ht="13.5" customHeight="1">
      <c r="B17" s="175" t="s">
        <v>777</v>
      </c>
      <c r="C17" s="196">
        <v>400</v>
      </c>
      <c r="D17" s="209"/>
      <c r="E17" s="176"/>
      <c r="F17" s="196"/>
      <c r="G17" s="209"/>
      <c r="H17" s="175" t="s">
        <v>638</v>
      </c>
      <c r="I17" s="196">
        <v>200</v>
      </c>
      <c r="J17" s="209"/>
      <c r="K17" s="176"/>
      <c r="L17" s="196"/>
      <c r="M17" s="209"/>
      <c r="N17" s="175"/>
      <c r="O17" s="196"/>
      <c r="P17" s="209"/>
      <c r="Q17" s="175" t="s">
        <v>778</v>
      </c>
      <c r="R17" s="196">
        <v>950</v>
      </c>
      <c r="S17" s="209"/>
      <c r="AA17" s="733" t="s">
        <v>1564</v>
      </c>
      <c r="AB17" s="698">
        <f t="shared" si="1"/>
        <v>0</v>
      </c>
      <c r="AC17" s="696"/>
      <c r="AD17" s="698">
        <f t="shared" si="2"/>
        <v>0</v>
      </c>
      <c r="AE17" s="733" t="s">
        <v>1565</v>
      </c>
      <c r="AF17" s="698">
        <f t="shared" si="3"/>
        <v>0</v>
      </c>
      <c r="AG17" s="696"/>
      <c r="AH17" s="698">
        <f t="shared" si="4"/>
        <v>0</v>
      </c>
      <c r="AI17" s="696"/>
      <c r="AJ17" s="698">
        <f t="shared" si="0"/>
        <v>0</v>
      </c>
      <c r="AK17" s="733" t="s">
        <v>1566</v>
      </c>
      <c r="AL17" s="698">
        <f t="shared" si="5"/>
        <v>0</v>
      </c>
    </row>
    <row r="18" spans="2:38" ht="13.5" customHeight="1">
      <c r="B18" s="154"/>
      <c r="C18" s="200"/>
      <c r="D18" s="201"/>
      <c r="E18" s="177"/>
      <c r="F18" s="200"/>
      <c r="G18" s="201"/>
      <c r="H18" s="154"/>
      <c r="I18" s="200"/>
      <c r="J18" s="201"/>
      <c r="K18" s="177"/>
      <c r="L18" s="200"/>
      <c r="M18" s="201"/>
      <c r="N18" s="154"/>
      <c r="O18" s="200"/>
      <c r="P18" s="201"/>
      <c r="Q18" s="154" t="s">
        <v>779</v>
      </c>
      <c r="R18" s="200">
        <v>250</v>
      </c>
      <c r="S18" s="201"/>
      <c r="AA18" s="734"/>
      <c r="AB18" s="698">
        <f t="shared" si="1"/>
        <v>0</v>
      </c>
      <c r="AC18" s="696"/>
      <c r="AD18" s="698">
        <f t="shared" si="2"/>
        <v>0</v>
      </c>
      <c r="AE18" s="734"/>
      <c r="AF18" s="698">
        <f t="shared" si="3"/>
        <v>0</v>
      </c>
      <c r="AG18" s="696"/>
      <c r="AH18" s="698">
        <f t="shared" si="4"/>
        <v>0</v>
      </c>
      <c r="AI18" s="696"/>
      <c r="AJ18" s="698">
        <f t="shared" si="0"/>
        <v>0</v>
      </c>
      <c r="AK18" s="733" t="s">
        <v>1567</v>
      </c>
      <c r="AL18" s="698">
        <f t="shared" si="5"/>
        <v>0</v>
      </c>
    </row>
    <row r="19" spans="2:38" ht="13.5" customHeight="1">
      <c r="B19" s="154"/>
      <c r="C19" s="200"/>
      <c r="D19" s="201"/>
      <c r="E19" s="177"/>
      <c r="F19" s="200"/>
      <c r="G19" s="201"/>
      <c r="H19" s="154"/>
      <c r="I19" s="200"/>
      <c r="J19" s="201"/>
      <c r="K19" s="177"/>
      <c r="L19" s="200"/>
      <c r="M19" s="201"/>
      <c r="N19" s="154"/>
      <c r="O19" s="200"/>
      <c r="P19" s="201"/>
      <c r="Q19" s="154" t="s">
        <v>780</v>
      </c>
      <c r="R19" s="200">
        <v>300</v>
      </c>
      <c r="S19" s="201"/>
      <c r="AA19" s="734"/>
      <c r="AB19" s="698">
        <f t="shared" si="1"/>
        <v>0</v>
      </c>
      <c r="AC19" s="696"/>
      <c r="AD19" s="698">
        <f t="shared" si="2"/>
        <v>0</v>
      </c>
      <c r="AE19" s="734"/>
      <c r="AF19" s="698">
        <f t="shared" si="3"/>
        <v>0</v>
      </c>
      <c r="AG19" s="696"/>
      <c r="AH19" s="698">
        <f t="shared" si="4"/>
        <v>0</v>
      </c>
      <c r="AI19" s="696"/>
      <c r="AJ19" s="698">
        <f t="shared" si="0"/>
        <v>0</v>
      </c>
      <c r="AK19" s="733" t="s">
        <v>1568</v>
      </c>
      <c r="AL19" s="698">
        <f t="shared" si="5"/>
        <v>0</v>
      </c>
    </row>
    <row r="20" spans="2:38" ht="13.5" customHeight="1">
      <c r="B20" s="154" t="s">
        <v>781</v>
      </c>
      <c r="C20" s="200">
        <v>1050</v>
      </c>
      <c r="D20" s="201"/>
      <c r="E20" s="177"/>
      <c r="F20" s="200"/>
      <c r="G20" s="201"/>
      <c r="H20" s="154" t="s">
        <v>639</v>
      </c>
      <c r="I20" s="200">
        <v>500</v>
      </c>
      <c r="J20" s="201"/>
      <c r="K20" s="177"/>
      <c r="L20" s="200"/>
      <c r="M20" s="201"/>
      <c r="N20" s="154" t="s">
        <v>640</v>
      </c>
      <c r="O20" s="200">
        <v>100</v>
      </c>
      <c r="P20" s="201"/>
      <c r="Q20" s="154" t="s">
        <v>782</v>
      </c>
      <c r="R20" s="200">
        <v>1300</v>
      </c>
      <c r="S20" s="201"/>
      <c r="AA20" s="733" t="s">
        <v>1569</v>
      </c>
      <c r="AB20" s="698">
        <f t="shared" si="1"/>
        <v>0</v>
      </c>
      <c r="AC20" s="696"/>
      <c r="AD20" s="698">
        <f t="shared" si="2"/>
        <v>0</v>
      </c>
      <c r="AE20" s="733" t="s">
        <v>1570</v>
      </c>
      <c r="AF20" s="698">
        <f t="shared" si="3"/>
        <v>0</v>
      </c>
      <c r="AG20" s="696"/>
      <c r="AH20" s="698">
        <f t="shared" si="4"/>
        <v>0</v>
      </c>
      <c r="AI20" s="733" t="s">
        <v>1571</v>
      </c>
      <c r="AJ20" s="698">
        <f t="shared" si="0"/>
        <v>0</v>
      </c>
      <c r="AK20" s="733" t="s">
        <v>1572</v>
      </c>
      <c r="AL20" s="698">
        <f t="shared" si="5"/>
        <v>0</v>
      </c>
    </row>
    <row r="21" spans="2:38" ht="13.5" customHeight="1">
      <c r="B21" s="154"/>
      <c r="C21" s="200"/>
      <c r="D21" s="201"/>
      <c r="E21" s="177"/>
      <c r="F21" s="200"/>
      <c r="G21" s="201"/>
      <c r="H21" s="154"/>
      <c r="I21" s="200"/>
      <c r="J21" s="201"/>
      <c r="K21" s="177"/>
      <c r="L21" s="200"/>
      <c r="M21" s="201"/>
      <c r="N21" s="154"/>
      <c r="O21" s="200"/>
      <c r="P21" s="201"/>
      <c r="Q21" s="154" t="s">
        <v>783</v>
      </c>
      <c r="R21" s="200">
        <v>350</v>
      </c>
      <c r="S21" s="201"/>
      <c r="AA21" s="696"/>
      <c r="AB21" s="698">
        <f t="shared" si="1"/>
        <v>0</v>
      </c>
      <c r="AC21" s="696"/>
      <c r="AD21" s="698">
        <f t="shared" si="2"/>
        <v>0</v>
      </c>
      <c r="AE21" s="734"/>
      <c r="AF21" s="698">
        <f t="shared" si="3"/>
        <v>0</v>
      </c>
      <c r="AG21" s="696"/>
      <c r="AH21" s="698">
        <f t="shared" si="4"/>
        <v>0</v>
      </c>
      <c r="AI21" s="734"/>
      <c r="AJ21" s="698">
        <f t="shared" si="0"/>
        <v>0</v>
      </c>
      <c r="AK21" s="733" t="s">
        <v>1573</v>
      </c>
      <c r="AL21" s="698">
        <f t="shared" si="5"/>
        <v>0</v>
      </c>
    </row>
    <row r="22" spans="2:38" ht="13.5" customHeight="1">
      <c r="B22" s="154"/>
      <c r="C22" s="200"/>
      <c r="D22" s="201"/>
      <c r="E22" s="177"/>
      <c r="F22" s="200"/>
      <c r="G22" s="201"/>
      <c r="H22" s="154" t="s">
        <v>641</v>
      </c>
      <c r="I22" s="200">
        <v>600</v>
      </c>
      <c r="J22" s="201"/>
      <c r="K22" s="177"/>
      <c r="L22" s="200"/>
      <c r="M22" s="201"/>
      <c r="N22" s="154" t="s">
        <v>642</v>
      </c>
      <c r="O22" s="200">
        <v>100</v>
      </c>
      <c r="P22" s="201"/>
      <c r="Q22" s="156" t="s">
        <v>1870</v>
      </c>
      <c r="R22" s="200">
        <v>950</v>
      </c>
      <c r="S22" s="201"/>
      <c r="AA22" s="696"/>
      <c r="AB22" s="698">
        <f t="shared" si="1"/>
        <v>0</v>
      </c>
      <c r="AC22" s="696"/>
      <c r="AD22" s="698">
        <f t="shared" si="2"/>
        <v>0</v>
      </c>
      <c r="AE22" s="733" t="s">
        <v>1574</v>
      </c>
      <c r="AF22" s="698">
        <f t="shared" si="3"/>
        <v>0</v>
      </c>
      <c r="AG22" s="696"/>
      <c r="AH22" s="698">
        <f t="shared" si="4"/>
        <v>0</v>
      </c>
      <c r="AI22" s="733" t="s">
        <v>1575</v>
      </c>
      <c r="AJ22" s="698">
        <f t="shared" si="0"/>
        <v>0</v>
      </c>
      <c r="AK22" s="733" t="s">
        <v>1576</v>
      </c>
      <c r="AL22" s="698">
        <f t="shared" si="5"/>
        <v>0</v>
      </c>
    </row>
    <row r="23" spans="2:38" ht="13.5" customHeight="1">
      <c r="B23" s="154"/>
      <c r="C23" s="200"/>
      <c r="D23" s="201"/>
      <c r="E23" s="177"/>
      <c r="F23" s="200"/>
      <c r="G23" s="201"/>
      <c r="H23" s="154"/>
      <c r="I23" s="200"/>
      <c r="J23" s="201"/>
      <c r="K23" s="177"/>
      <c r="L23" s="200"/>
      <c r="M23" s="201"/>
      <c r="N23" s="154"/>
      <c r="O23" s="200"/>
      <c r="P23" s="201"/>
      <c r="Q23" s="154" t="s">
        <v>784</v>
      </c>
      <c r="R23" s="200">
        <v>700</v>
      </c>
      <c r="S23" s="201"/>
      <c r="AA23" s="696"/>
      <c r="AB23" s="698">
        <f t="shared" si="1"/>
        <v>0</v>
      </c>
      <c r="AC23" s="696"/>
      <c r="AD23" s="698">
        <f t="shared" si="2"/>
        <v>0</v>
      </c>
      <c r="AE23" s="696"/>
      <c r="AF23" s="698">
        <f t="shared" si="3"/>
        <v>0</v>
      </c>
      <c r="AG23" s="696"/>
      <c r="AH23" s="698">
        <f t="shared" si="4"/>
        <v>0</v>
      </c>
      <c r="AI23" s="696"/>
      <c r="AJ23" s="698">
        <f t="shared" si="0"/>
        <v>0</v>
      </c>
      <c r="AK23" s="733" t="s">
        <v>1577</v>
      </c>
      <c r="AL23" s="698">
        <f t="shared" si="5"/>
        <v>0</v>
      </c>
    </row>
    <row r="24" spans="2:38" ht="13.5" customHeight="1">
      <c r="B24" s="154"/>
      <c r="C24" s="200"/>
      <c r="D24" s="201"/>
      <c r="E24" s="177"/>
      <c r="F24" s="200"/>
      <c r="G24" s="201"/>
      <c r="H24" s="154"/>
      <c r="I24" s="200"/>
      <c r="J24" s="201"/>
      <c r="K24" s="177"/>
      <c r="L24" s="200"/>
      <c r="M24" s="201"/>
      <c r="N24" s="154"/>
      <c r="O24" s="200"/>
      <c r="P24" s="201"/>
      <c r="Q24" s="154" t="s">
        <v>1868</v>
      </c>
      <c r="R24" s="200">
        <v>50</v>
      </c>
      <c r="S24" s="201"/>
      <c r="AA24" s="696"/>
      <c r="AB24" s="698">
        <f t="shared" si="1"/>
        <v>0</v>
      </c>
      <c r="AC24" s="696"/>
      <c r="AD24" s="698">
        <f t="shared" si="2"/>
        <v>0</v>
      </c>
      <c r="AE24" s="696"/>
      <c r="AF24" s="698">
        <f t="shared" si="3"/>
        <v>0</v>
      </c>
      <c r="AG24" s="696"/>
      <c r="AH24" s="698">
        <f t="shared" si="4"/>
        <v>0</v>
      </c>
      <c r="AI24" s="696"/>
      <c r="AJ24" s="698">
        <f t="shared" si="0"/>
        <v>0</v>
      </c>
      <c r="AK24" s="733" t="s">
        <v>1578</v>
      </c>
      <c r="AL24" s="698">
        <f t="shared" si="5"/>
        <v>0</v>
      </c>
    </row>
    <row r="25" spans="2:38" ht="13.5" customHeight="1">
      <c r="B25" s="154"/>
      <c r="C25" s="200"/>
      <c r="D25" s="201"/>
      <c r="E25" s="177"/>
      <c r="F25" s="200"/>
      <c r="G25" s="201"/>
      <c r="H25" s="154"/>
      <c r="I25" s="200"/>
      <c r="J25" s="201"/>
      <c r="K25" s="177"/>
      <c r="L25" s="200"/>
      <c r="M25" s="201"/>
      <c r="N25" s="154"/>
      <c r="O25" s="200"/>
      <c r="P25" s="201"/>
      <c r="Q25" s="156" t="s">
        <v>1869</v>
      </c>
      <c r="R25" s="200">
        <v>700</v>
      </c>
      <c r="S25" s="201"/>
      <c r="AA25" s="696"/>
      <c r="AB25" s="698">
        <f t="shared" si="1"/>
        <v>0</v>
      </c>
      <c r="AC25" s="696"/>
      <c r="AD25" s="698">
        <f t="shared" si="2"/>
        <v>0</v>
      </c>
      <c r="AE25" s="696"/>
      <c r="AF25" s="698">
        <f t="shared" si="3"/>
        <v>0</v>
      </c>
      <c r="AG25" s="696"/>
      <c r="AH25" s="698">
        <f t="shared" si="4"/>
        <v>0</v>
      </c>
      <c r="AI25" s="696"/>
      <c r="AJ25" s="698">
        <f t="shared" si="0"/>
        <v>0</v>
      </c>
      <c r="AK25" s="733" t="s">
        <v>1579</v>
      </c>
      <c r="AL25" s="698">
        <f t="shared" si="5"/>
        <v>0</v>
      </c>
    </row>
    <row r="26" spans="2:38" ht="13.5" customHeight="1">
      <c r="B26" s="501" t="s">
        <v>416</v>
      </c>
      <c r="C26" s="499">
        <f>SUM(C17:C25)</f>
        <v>1450</v>
      </c>
      <c r="D26" s="502">
        <f>SUM(D17:D25)</f>
        <v>0</v>
      </c>
      <c r="E26" s="500" t="s">
        <v>437</v>
      </c>
      <c r="F26" s="499">
        <f>SUM(F17:F25)</f>
        <v>0</v>
      </c>
      <c r="G26" s="502">
        <f>SUM(G17:G25)</f>
        <v>0</v>
      </c>
      <c r="H26" s="500" t="s">
        <v>438</v>
      </c>
      <c r="I26" s="499">
        <f>SUM(I17:I25)</f>
        <v>1300</v>
      </c>
      <c r="J26" s="502">
        <f>SUM(J17:J25)</f>
        <v>0</v>
      </c>
      <c r="K26" s="501" t="s">
        <v>420</v>
      </c>
      <c r="L26" s="499">
        <f>SUM(L17:L25)</f>
        <v>0</v>
      </c>
      <c r="M26" s="502">
        <f>SUM(M17:M25)</f>
        <v>0</v>
      </c>
      <c r="N26" s="501" t="s">
        <v>549</v>
      </c>
      <c r="O26" s="499">
        <f>SUM(O17:O25)</f>
        <v>200</v>
      </c>
      <c r="P26" s="502">
        <f>SUM(P17:P25)</f>
        <v>0</v>
      </c>
      <c r="Q26" s="501" t="s">
        <v>607</v>
      </c>
      <c r="R26" s="499">
        <f>SUM(R17:R25)</f>
        <v>5550</v>
      </c>
      <c r="S26" s="502">
        <f>SUM(S17:S25)</f>
        <v>0</v>
      </c>
      <c r="AA26" s="696"/>
      <c r="AB26" s="698">
        <f t="shared" si="1"/>
        <v>0</v>
      </c>
      <c r="AC26" s="696"/>
      <c r="AD26" s="698">
        <f t="shared" si="2"/>
        <v>0</v>
      </c>
      <c r="AE26" s="696"/>
      <c r="AF26" s="698">
        <f t="shared" si="3"/>
        <v>0</v>
      </c>
      <c r="AG26" s="696"/>
      <c r="AH26" s="698">
        <f t="shared" si="4"/>
        <v>0</v>
      </c>
      <c r="AI26" s="696"/>
      <c r="AJ26" s="698">
        <f t="shared" si="0"/>
        <v>0</v>
      </c>
      <c r="AK26" s="696"/>
      <c r="AL26" s="698">
        <f t="shared" si="5"/>
        <v>0</v>
      </c>
    </row>
    <row r="27" spans="2:38" ht="13.5" customHeight="1">
      <c r="B27" s="174"/>
      <c r="C27" s="205"/>
      <c r="D27" s="205"/>
      <c r="E27" s="204"/>
      <c r="F27" s="205"/>
      <c r="G27" s="205"/>
      <c r="H27" s="204"/>
      <c r="I27" s="205"/>
      <c r="J27" s="205"/>
      <c r="K27" s="174"/>
      <c r="L27" s="205"/>
      <c r="M27" s="205"/>
      <c r="N27" s="174"/>
      <c r="O27" s="205"/>
      <c r="P27" s="205"/>
      <c r="Q27" s="147" t="s">
        <v>422</v>
      </c>
      <c r="R27" s="206">
        <f>SUM(C26,F26,I26,L26,O26,R26)</f>
        <v>8500</v>
      </c>
      <c r="S27" s="207">
        <f>SUM(D26,J26,P26,S26)</f>
        <v>0</v>
      </c>
      <c r="AA27" s="696"/>
      <c r="AB27" s="698">
        <f t="shared" si="1"/>
        <v>0</v>
      </c>
      <c r="AC27" s="696"/>
      <c r="AD27" s="698">
        <f t="shared" si="2"/>
        <v>0</v>
      </c>
      <c r="AE27" s="696"/>
      <c r="AF27" s="698">
        <f t="shared" si="3"/>
        <v>0</v>
      </c>
      <c r="AG27" s="696"/>
      <c r="AH27" s="698">
        <f t="shared" si="4"/>
        <v>0</v>
      </c>
      <c r="AI27" s="696"/>
      <c r="AJ27" s="698">
        <f t="shared" si="0"/>
        <v>0</v>
      </c>
      <c r="AK27" s="696"/>
      <c r="AL27" s="698">
        <f t="shared" si="5"/>
        <v>0</v>
      </c>
    </row>
    <row r="28" spans="2:38" ht="13.5" customHeight="1">
      <c r="B28" s="144" t="s">
        <v>785</v>
      </c>
      <c r="C28" s="208"/>
      <c r="D28" s="208"/>
      <c r="E28" s="506"/>
      <c r="F28" s="208"/>
      <c r="G28" s="208"/>
      <c r="H28" s="506"/>
      <c r="I28" s="208"/>
      <c r="J28" s="208"/>
      <c r="K28" s="506"/>
      <c r="L28" s="208"/>
      <c r="M28" s="208"/>
      <c r="N28" s="506"/>
      <c r="O28" s="208"/>
      <c r="P28" s="208"/>
      <c r="Q28" s="145"/>
      <c r="R28" s="208"/>
      <c r="S28" s="170" t="s">
        <v>613</v>
      </c>
      <c r="AA28" s="696"/>
      <c r="AB28" s="698">
        <f t="shared" si="1"/>
        <v>0</v>
      </c>
      <c r="AC28" s="696"/>
      <c r="AD28" s="698">
        <f t="shared" si="2"/>
        <v>0</v>
      </c>
      <c r="AE28" s="696"/>
      <c r="AF28" s="698">
        <f t="shared" si="3"/>
        <v>0</v>
      </c>
      <c r="AG28" s="696"/>
      <c r="AH28" s="698">
        <f t="shared" si="4"/>
        <v>0</v>
      </c>
      <c r="AI28" s="696"/>
      <c r="AJ28" s="698">
        <f t="shared" si="0"/>
        <v>0</v>
      </c>
      <c r="AK28" s="696"/>
      <c r="AL28" s="698" t="str">
        <f t="shared" si="5"/>
        <v>&lt;福山営業所&gt;</v>
      </c>
    </row>
    <row r="29" spans="2:38" ht="13.5" customHeight="1">
      <c r="B29" s="189" t="s">
        <v>741</v>
      </c>
      <c r="C29" s="190"/>
      <c r="D29" s="191"/>
      <c r="E29" s="192" t="s">
        <v>742</v>
      </c>
      <c r="F29" s="190"/>
      <c r="G29" s="191"/>
      <c r="H29" s="192" t="s">
        <v>743</v>
      </c>
      <c r="I29" s="190"/>
      <c r="J29" s="191"/>
      <c r="K29" s="192" t="s">
        <v>744</v>
      </c>
      <c r="L29" s="190"/>
      <c r="M29" s="191"/>
      <c r="N29" s="192" t="s">
        <v>767</v>
      </c>
      <c r="O29" s="190"/>
      <c r="P29" s="191"/>
      <c r="Q29" s="192" t="s">
        <v>768</v>
      </c>
      <c r="R29" s="190"/>
      <c r="S29" s="191"/>
      <c r="AA29" s="696"/>
      <c r="AB29" s="698">
        <f t="shared" si="1"/>
        <v>0</v>
      </c>
      <c r="AC29" s="696"/>
      <c r="AD29" s="698">
        <f t="shared" si="2"/>
        <v>0</v>
      </c>
      <c r="AE29" s="696"/>
      <c r="AF29" s="698">
        <f t="shared" si="3"/>
        <v>0</v>
      </c>
      <c r="AG29" s="696"/>
      <c r="AH29" s="698">
        <f t="shared" si="4"/>
        <v>0</v>
      </c>
      <c r="AI29" s="696"/>
      <c r="AJ29" s="698">
        <f t="shared" si="0"/>
        <v>0</v>
      </c>
      <c r="AK29" s="696"/>
      <c r="AL29" s="698">
        <f t="shared" si="5"/>
        <v>0</v>
      </c>
    </row>
    <row r="30" spans="2:38" ht="13.5" customHeight="1">
      <c r="B30" s="193" t="s">
        <v>407</v>
      </c>
      <c r="C30" s="194" t="s">
        <v>303</v>
      </c>
      <c r="D30" s="195" t="s">
        <v>304</v>
      </c>
      <c r="E30" s="193" t="s">
        <v>305</v>
      </c>
      <c r="F30" s="194" t="s">
        <v>303</v>
      </c>
      <c r="G30" s="195" t="s">
        <v>304</v>
      </c>
      <c r="H30" s="193" t="s">
        <v>305</v>
      </c>
      <c r="I30" s="194" t="s">
        <v>303</v>
      </c>
      <c r="J30" s="195" t="s">
        <v>304</v>
      </c>
      <c r="K30" s="193" t="s">
        <v>306</v>
      </c>
      <c r="L30" s="194" t="s">
        <v>303</v>
      </c>
      <c r="M30" s="195" t="s">
        <v>304</v>
      </c>
      <c r="N30" s="193" t="s">
        <v>306</v>
      </c>
      <c r="O30" s="194" t="s">
        <v>303</v>
      </c>
      <c r="P30" s="195" t="s">
        <v>304</v>
      </c>
      <c r="Q30" s="193" t="s">
        <v>306</v>
      </c>
      <c r="R30" s="194" t="s">
        <v>303</v>
      </c>
      <c r="S30" s="195" t="s">
        <v>304</v>
      </c>
      <c r="AA30" s="696"/>
      <c r="AB30" s="698" t="str">
        <f t="shared" si="1"/>
        <v>折込数</v>
      </c>
      <c r="AC30" s="696"/>
      <c r="AD30" s="698" t="str">
        <f t="shared" si="2"/>
        <v>折込数</v>
      </c>
      <c r="AE30" s="696"/>
      <c r="AF30" s="698" t="str">
        <f t="shared" si="3"/>
        <v>折込数</v>
      </c>
      <c r="AG30" s="696"/>
      <c r="AH30" s="698" t="str">
        <f t="shared" si="4"/>
        <v>折込数</v>
      </c>
      <c r="AI30" s="696"/>
      <c r="AJ30" s="698" t="str">
        <f t="shared" si="0"/>
        <v>折込数</v>
      </c>
      <c r="AK30" s="696"/>
      <c r="AL30" s="698" t="str">
        <f t="shared" si="5"/>
        <v>折込数</v>
      </c>
    </row>
    <row r="31" spans="2:38" ht="13.5" customHeight="1">
      <c r="B31" s="148" t="s">
        <v>786</v>
      </c>
      <c r="C31" s="196">
        <v>650</v>
      </c>
      <c r="D31" s="197"/>
      <c r="E31" s="148"/>
      <c r="F31" s="196"/>
      <c r="G31" s="197"/>
      <c r="H31" s="148" t="s">
        <v>643</v>
      </c>
      <c r="I31" s="196">
        <v>200</v>
      </c>
      <c r="J31" s="197"/>
      <c r="K31" s="148"/>
      <c r="L31" s="196"/>
      <c r="M31" s="197"/>
      <c r="N31" s="148" t="s">
        <v>644</v>
      </c>
      <c r="O31" s="196">
        <v>100</v>
      </c>
      <c r="P31" s="197"/>
      <c r="Q31" s="148" t="s">
        <v>1867</v>
      </c>
      <c r="R31" s="196">
        <v>2700</v>
      </c>
      <c r="S31" s="197"/>
      <c r="AA31" s="733" t="s">
        <v>1580</v>
      </c>
      <c r="AB31" s="698">
        <f t="shared" si="1"/>
        <v>0</v>
      </c>
      <c r="AC31" s="696"/>
      <c r="AD31" s="698">
        <f t="shared" si="2"/>
        <v>0</v>
      </c>
      <c r="AE31" s="733" t="s">
        <v>1581</v>
      </c>
      <c r="AF31" s="698">
        <f t="shared" si="3"/>
        <v>0</v>
      </c>
      <c r="AG31" s="696"/>
      <c r="AH31" s="698">
        <f t="shared" si="4"/>
        <v>0</v>
      </c>
      <c r="AI31" s="733" t="s">
        <v>1582</v>
      </c>
      <c r="AJ31" s="698">
        <f t="shared" si="0"/>
        <v>0</v>
      </c>
      <c r="AK31" s="733" t="s">
        <v>1583</v>
      </c>
      <c r="AL31" s="698">
        <f t="shared" si="5"/>
        <v>0</v>
      </c>
    </row>
    <row r="32" spans="2:38" ht="13.5" customHeight="1">
      <c r="B32" s="151" t="s">
        <v>645</v>
      </c>
      <c r="C32" s="198">
        <v>750</v>
      </c>
      <c r="D32" s="199"/>
      <c r="E32" s="151"/>
      <c r="F32" s="198"/>
      <c r="G32" s="199"/>
      <c r="H32" s="151" t="s">
        <v>646</v>
      </c>
      <c r="I32" s="198">
        <v>750</v>
      </c>
      <c r="J32" s="199"/>
      <c r="K32" s="151" t="s">
        <v>647</v>
      </c>
      <c r="L32" s="198">
        <v>100</v>
      </c>
      <c r="M32" s="199"/>
      <c r="N32" s="151" t="s">
        <v>648</v>
      </c>
      <c r="O32" s="198">
        <v>200</v>
      </c>
      <c r="P32" s="199"/>
      <c r="Q32" s="154" t="s">
        <v>1866</v>
      </c>
      <c r="R32" s="198">
        <v>1450</v>
      </c>
      <c r="S32" s="199"/>
      <c r="U32" s="286"/>
      <c r="AA32" s="733" t="s">
        <v>1584</v>
      </c>
      <c r="AB32" s="698">
        <f t="shared" si="1"/>
        <v>0</v>
      </c>
      <c r="AC32" s="696"/>
      <c r="AD32" s="698">
        <f t="shared" si="2"/>
        <v>0</v>
      </c>
      <c r="AE32" s="733" t="s">
        <v>1585</v>
      </c>
      <c r="AF32" s="698">
        <f t="shared" si="3"/>
        <v>0</v>
      </c>
      <c r="AG32" s="697" t="s">
        <v>1586</v>
      </c>
      <c r="AH32" s="698">
        <f t="shared" si="4"/>
        <v>0</v>
      </c>
      <c r="AI32" s="733" t="s">
        <v>1587</v>
      </c>
      <c r="AJ32" s="698">
        <f t="shared" si="0"/>
        <v>0</v>
      </c>
      <c r="AK32" s="733" t="s">
        <v>1588</v>
      </c>
      <c r="AL32" s="698">
        <f t="shared" si="5"/>
        <v>0</v>
      </c>
    </row>
    <row r="33" spans="2:38" ht="13.5" customHeight="1">
      <c r="B33" s="154"/>
      <c r="C33" s="200"/>
      <c r="D33" s="201"/>
      <c r="E33" s="154"/>
      <c r="F33" s="200"/>
      <c r="G33" s="201"/>
      <c r="H33" s="154"/>
      <c r="I33" s="200"/>
      <c r="J33" s="201"/>
      <c r="K33" s="154"/>
      <c r="L33" s="200"/>
      <c r="M33" s="201"/>
      <c r="N33" s="154"/>
      <c r="O33" s="200"/>
      <c r="P33" s="201"/>
      <c r="Q33" s="151" t="s">
        <v>787</v>
      </c>
      <c r="R33" s="198">
        <v>800</v>
      </c>
      <c r="S33" s="201"/>
      <c r="AA33" s="696"/>
      <c r="AB33" s="698">
        <f t="shared" si="1"/>
        <v>0</v>
      </c>
      <c r="AC33" s="696"/>
      <c r="AD33" s="698">
        <f t="shared" si="2"/>
        <v>0</v>
      </c>
      <c r="AE33" s="734"/>
      <c r="AF33" s="698">
        <f t="shared" si="3"/>
        <v>0</v>
      </c>
      <c r="AG33" s="696"/>
      <c r="AH33" s="698">
        <f t="shared" si="4"/>
        <v>0</v>
      </c>
      <c r="AI33" s="696"/>
      <c r="AJ33" s="698">
        <f t="shared" si="0"/>
        <v>0</v>
      </c>
      <c r="AK33" s="733" t="s">
        <v>1589</v>
      </c>
      <c r="AL33" s="698">
        <f t="shared" si="5"/>
        <v>0</v>
      </c>
    </row>
    <row r="34" spans="2:38" ht="13.5" customHeight="1">
      <c r="B34" s="154"/>
      <c r="C34" s="200"/>
      <c r="D34" s="201"/>
      <c r="E34" s="154"/>
      <c r="F34" s="200"/>
      <c r="G34" s="201"/>
      <c r="H34" s="154" t="s">
        <v>649</v>
      </c>
      <c r="I34" s="200">
        <v>800</v>
      </c>
      <c r="J34" s="201"/>
      <c r="K34" s="154"/>
      <c r="L34" s="200"/>
      <c r="M34" s="201"/>
      <c r="N34" s="154"/>
      <c r="O34" s="200"/>
      <c r="P34" s="201"/>
      <c r="Q34" s="154" t="s">
        <v>788</v>
      </c>
      <c r="R34" s="200">
        <v>200</v>
      </c>
      <c r="S34" s="201"/>
      <c r="AA34" s="696"/>
      <c r="AB34" s="698">
        <f t="shared" si="1"/>
        <v>0</v>
      </c>
      <c r="AC34" s="696"/>
      <c r="AD34" s="698">
        <f t="shared" si="2"/>
        <v>0</v>
      </c>
      <c r="AE34" s="733" t="s">
        <v>1590</v>
      </c>
      <c r="AF34" s="698">
        <f t="shared" si="3"/>
        <v>0</v>
      </c>
      <c r="AG34" s="696"/>
      <c r="AH34" s="698">
        <f t="shared" si="4"/>
        <v>0</v>
      </c>
      <c r="AI34" s="696"/>
      <c r="AJ34" s="698">
        <f t="shared" si="0"/>
        <v>0</v>
      </c>
      <c r="AK34" s="733" t="s">
        <v>1591</v>
      </c>
      <c r="AL34" s="698">
        <f t="shared" si="5"/>
        <v>0</v>
      </c>
    </row>
    <row r="35" spans="2:38" ht="13.5" customHeight="1">
      <c r="B35" s="154"/>
      <c r="C35" s="200"/>
      <c r="D35" s="201"/>
      <c r="E35" s="154"/>
      <c r="F35" s="200"/>
      <c r="G35" s="201"/>
      <c r="H35" s="154"/>
      <c r="I35" s="200"/>
      <c r="J35" s="201"/>
      <c r="K35" s="154"/>
      <c r="L35" s="200"/>
      <c r="M35" s="201"/>
      <c r="N35" s="154"/>
      <c r="O35" s="200"/>
      <c r="P35" s="201"/>
      <c r="Q35" s="154" t="s">
        <v>789</v>
      </c>
      <c r="R35" s="200">
        <v>650</v>
      </c>
      <c r="S35" s="201"/>
      <c r="AA35" s="696"/>
      <c r="AB35" s="698">
        <f t="shared" si="1"/>
        <v>0</v>
      </c>
      <c r="AC35" s="696"/>
      <c r="AD35" s="698">
        <f t="shared" si="2"/>
        <v>0</v>
      </c>
      <c r="AE35" s="696"/>
      <c r="AF35" s="698">
        <f t="shared" si="3"/>
        <v>0</v>
      </c>
      <c r="AG35" s="696"/>
      <c r="AH35" s="698">
        <f t="shared" si="4"/>
        <v>0</v>
      </c>
      <c r="AI35" s="696"/>
      <c r="AJ35" s="698">
        <f t="shared" si="0"/>
        <v>0</v>
      </c>
      <c r="AK35" s="733" t="s">
        <v>1592</v>
      </c>
      <c r="AL35" s="698">
        <f t="shared" si="5"/>
        <v>0</v>
      </c>
    </row>
    <row r="36" spans="2:38" ht="13.5" customHeight="1">
      <c r="B36" s="154"/>
      <c r="C36" s="200"/>
      <c r="D36" s="201"/>
      <c r="E36" s="154"/>
      <c r="F36" s="200"/>
      <c r="G36" s="201"/>
      <c r="H36" s="154"/>
      <c r="I36" s="200"/>
      <c r="J36" s="201"/>
      <c r="K36" s="154"/>
      <c r="L36" s="200"/>
      <c r="M36" s="201"/>
      <c r="N36" s="154" t="s">
        <v>1964</v>
      </c>
      <c r="O36" s="200">
        <v>50</v>
      </c>
      <c r="P36" s="201"/>
      <c r="Q36" s="154" t="s">
        <v>790</v>
      </c>
      <c r="R36" s="200">
        <v>1050</v>
      </c>
      <c r="S36" s="201"/>
      <c r="AA36" s="696"/>
      <c r="AB36" s="698">
        <f t="shared" si="1"/>
        <v>0</v>
      </c>
      <c r="AC36" s="696"/>
      <c r="AD36" s="698">
        <f t="shared" si="2"/>
        <v>0</v>
      </c>
      <c r="AE36" s="696"/>
      <c r="AF36" s="698">
        <f t="shared" si="3"/>
        <v>0</v>
      </c>
      <c r="AG36" s="696"/>
      <c r="AH36" s="698">
        <f t="shared" si="4"/>
        <v>0</v>
      </c>
      <c r="AI36" s="696"/>
      <c r="AJ36" s="698">
        <f t="shared" si="0"/>
        <v>0</v>
      </c>
      <c r="AK36" s="733" t="s">
        <v>1593</v>
      </c>
      <c r="AL36" s="698">
        <f t="shared" si="5"/>
        <v>0</v>
      </c>
    </row>
    <row r="37" spans="2:38" ht="13.5" customHeight="1">
      <c r="B37" s="154"/>
      <c r="C37" s="200"/>
      <c r="D37" s="201"/>
      <c r="E37" s="154"/>
      <c r="F37" s="200"/>
      <c r="G37" s="201"/>
      <c r="H37" s="154"/>
      <c r="I37" s="200"/>
      <c r="J37" s="201"/>
      <c r="K37" s="154"/>
      <c r="L37" s="200"/>
      <c r="M37" s="201"/>
      <c r="N37" s="154"/>
      <c r="O37" s="200"/>
      <c r="P37" s="201"/>
      <c r="Q37" s="154" t="s">
        <v>791</v>
      </c>
      <c r="R37" s="200">
        <v>500</v>
      </c>
      <c r="S37" s="201"/>
      <c r="AA37" s="696"/>
      <c r="AB37" s="698">
        <f t="shared" si="1"/>
        <v>0</v>
      </c>
      <c r="AC37" s="696"/>
      <c r="AD37" s="698">
        <f t="shared" si="2"/>
        <v>0</v>
      </c>
      <c r="AE37" s="696"/>
      <c r="AF37" s="698">
        <f t="shared" si="3"/>
        <v>0</v>
      </c>
      <c r="AG37" s="696"/>
      <c r="AH37" s="698">
        <f t="shared" si="4"/>
        <v>0</v>
      </c>
      <c r="AI37" s="696"/>
      <c r="AJ37" s="698">
        <f t="shared" si="0"/>
        <v>0</v>
      </c>
      <c r="AK37" s="733" t="s">
        <v>1594</v>
      </c>
      <c r="AL37" s="698">
        <f t="shared" si="5"/>
        <v>0</v>
      </c>
    </row>
    <row r="38" spans="2:38" ht="13.5" customHeight="1">
      <c r="B38" s="158"/>
      <c r="C38" s="202"/>
      <c r="D38" s="203"/>
      <c r="E38" s="158"/>
      <c r="F38" s="202"/>
      <c r="G38" s="203"/>
      <c r="H38" s="158"/>
      <c r="I38" s="202"/>
      <c r="J38" s="203"/>
      <c r="K38" s="158"/>
      <c r="L38" s="202"/>
      <c r="M38" s="203"/>
      <c r="N38" s="158"/>
      <c r="O38" s="202"/>
      <c r="P38" s="203"/>
      <c r="Q38" s="154" t="s">
        <v>792</v>
      </c>
      <c r="R38" s="200">
        <v>400</v>
      </c>
      <c r="S38" s="203"/>
      <c r="AA38" s="696"/>
      <c r="AB38" s="698">
        <f t="shared" si="1"/>
        <v>0</v>
      </c>
      <c r="AC38" s="696"/>
      <c r="AD38" s="698">
        <f t="shared" si="2"/>
        <v>0</v>
      </c>
      <c r="AE38" s="696"/>
      <c r="AF38" s="698">
        <f t="shared" si="3"/>
        <v>0</v>
      </c>
      <c r="AG38" s="696"/>
      <c r="AH38" s="698">
        <f t="shared" si="4"/>
        <v>0</v>
      </c>
      <c r="AI38" s="696"/>
      <c r="AJ38" s="698">
        <f t="shared" si="0"/>
        <v>0</v>
      </c>
      <c r="AK38" s="733" t="s">
        <v>1595</v>
      </c>
      <c r="AL38" s="698">
        <f>S38</f>
        <v>0</v>
      </c>
    </row>
    <row r="39" spans="2:38" ht="13.5" customHeight="1">
      <c r="B39" s="501" t="s">
        <v>436</v>
      </c>
      <c r="C39" s="499">
        <f>SUM(C31:C38)</f>
        <v>1400</v>
      </c>
      <c r="D39" s="502">
        <f>SUM(D31:D38)</f>
        <v>0</v>
      </c>
      <c r="E39" s="500" t="s">
        <v>437</v>
      </c>
      <c r="F39" s="499">
        <f>SUM(F31:F38)</f>
        <v>0</v>
      </c>
      <c r="G39" s="502">
        <f>SUM(G31:G38)</f>
        <v>0</v>
      </c>
      <c r="H39" s="500" t="s">
        <v>438</v>
      </c>
      <c r="I39" s="499">
        <f>SUM(I31:I38)</f>
        <v>1750</v>
      </c>
      <c r="J39" s="502">
        <f>SUM(J31:J38)</f>
        <v>0</v>
      </c>
      <c r="K39" s="501" t="s">
        <v>420</v>
      </c>
      <c r="L39" s="499">
        <f>SUM(L31:L38)</f>
        <v>100</v>
      </c>
      <c r="M39" s="502">
        <f>SUM(M32:M38)</f>
        <v>0</v>
      </c>
      <c r="N39" s="501" t="s">
        <v>549</v>
      </c>
      <c r="O39" s="499">
        <f>SUM(O31:O38)</f>
        <v>350</v>
      </c>
      <c r="P39" s="502">
        <f>SUM(P31:P38)</f>
        <v>0</v>
      </c>
      <c r="Q39" s="501" t="s">
        <v>607</v>
      </c>
      <c r="R39" s="499">
        <f>SUM(R31:R38)</f>
        <v>7750</v>
      </c>
      <c r="S39" s="502">
        <f>SUM(S31:S38)</f>
        <v>0</v>
      </c>
      <c r="AA39" s="696"/>
      <c r="AB39" s="698">
        <f t="shared" si="1"/>
        <v>0</v>
      </c>
      <c r="AC39" s="696"/>
      <c r="AD39" s="698">
        <f t="shared" si="2"/>
        <v>0</v>
      </c>
      <c r="AE39" s="696"/>
      <c r="AF39" s="698">
        <f t="shared" si="3"/>
        <v>0</v>
      </c>
      <c r="AG39" s="696"/>
      <c r="AH39" s="698">
        <f t="shared" si="4"/>
        <v>0</v>
      </c>
      <c r="AI39" s="696"/>
      <c r="AJ39" s="698">
        <f t="shared" si="0"/>
        <v>0</v>
      </c>
      <c r="AK39" s="696"/>
      <c r="AL39" s="698">
        <f>S39</f>
        <v>0</v>
      </c>
    </row>
    <row r="40" spans="2:38" ht="13.5" customHeight="1">
      <c r="B40" s="174"/>
      <c r="C40" s="205"/>
      <c r="D40" s="205"/>
      <c r="E40" s="204"/>
      <c r="F40" s="205"/>
      <c r="G40" s="205"/>
      <c r="H40" s="204"/>
      <c r="I40" s="205"/>
      <c r="J40" s="205"/>
      <c r="K40" s="174"/>
      <c r="L40" s="205"/>
      <c r="M40" s="205"/>
      <c r="N40" s="174"/>
      <c r="O40" s="205"/>
      <c r="P40" s="205"/>
      <c r="Q40" s="147" t="s">
        <v>422</v>
      </c>
      <c r="R40" s="206">
        <f>SUM(C39,F39,I39,L39,O39,R39)</f>
        <v>11350</v>
      </c>
      <c r="S40" s="207">
        <f>SUM(D39,G39,J39,M39,P39,S39)</f>
        <v>0</v>
      </c>
    </row>
    <row r="41" spans="2:38" ht="13.5" customHeight="1">
      <c r="B41" s="917" t="s">
        <v>1902</v>
      </c>
      <c r="C41" s="917"/>
      <c r="D41" s="917"/>
      <c r="E41" s="917"/>
      <c r="F41" s="917"/>
      <c r="G41" s="917"/>
      <c r="H41" s="917"/>
      <c r="I41" s="917"/>
      <c r="J41" s="917"/>
      <c r="K41" s="917"/>
      <c r="L41" s="917"/>
      <c r="M41" s="917"/>
      <c r="N41" s="917"/>
      <c r="O41" s="917"/>
      <c r="P41" s="917"/>
      <c r="Q41" s="917"/>
      <c r="R41" s="917"/>
      <c r="S41" s="917"/>
    </row>
    <row r="42" spans="2:38" ht="13.5" customHeight="1">
      <c r="B42" s="915" t="s">
        <v>2003</v>
      </c>
      <c r="C42" s="915"/>
      <c r="D42" s="915"/>
      <c r="E42" s="915"/>
      <c r="F42" s="915"/>
      <c r="G42" s="915"/>
      <c r="H42" s="915"/>
      <c r="I42" s="915"/>
      <c r="J42" s="915"/>
      <c r="K42" s="915"/>
      <c r="L42" s="915"/>
      <c r="M42" s="915"/>
      <c r="N42" s="915"/>
      <c r="O42" s="915"/>
      <c r="P42" s="915"/>
      <c r="Q42" s="915"/>
      <c r="R42" s="915"/>
      <c r="S42" s="915"/>
    </row>
    <row r="43" spans="2:38" ht="13.5" customHeight="1">
      <c r="B43" s="885" t="s">
        <v>1014</v>
      </c>
      <c r="C43" s="885"/>
      <c r="D43" s="885"/>
      <c r="E43" s="885"/>
      <c r="F43" s="885"/>
      <c r="G43" s="885"/>
      <c r="H43" s="885"/>
      <c r="I43" s="885"/>
      <c r="J43" s="885"/>
      <c r="K43" s="885"/>
      <c r="L43" s="885"/>
      <c r="M43" s="885"/>
      <c r="N43" s="885"/>
      <c r="O43" s="885"/>
      <c r="P43" s="885"/>
      <c r="Q43" s="885"/>
      <c r="R43" s="885"/>
      <c r="S43" s="885"/>
    </row>
    <row r="44" spans="2:38" ht="13.5" customHeight="1"/>
    <row r="45" spans="2:38" ht="13.5" customHeight="1"/>
    <row r="46" spans="2:38" ht="13.5" customHeight="1"/>
    <row r="47" spans="2:38" ht="13.5" customHeight="1"/>
    <row r="48" spans="2:3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sheetData>
  <sheetProtection password="9EF0" sheet="1"/>
  <mergeCells count="11">
    <mergeCell ref="B43:S43"/>
    <mergeCell ref="AA5:AB5"/>
    <mergeCell ref="AC5:AD5"/>
    <mergeCell ref="AE5:AF5"/>
    <mergeCell ref="AG5:AH5"/>
    <mergeCell ref="AI5:AJ5"/>
    <mergeCell ref="AK5:AL5"/>
    <mergeCell ref="D3:E3"/>
    <mergeCell ref="F3:G3"/>
    <mergeCell ref="B41:S41"/>
    <mergeCell ref="B42:S42"/>
  </mergeCells>
  <phoneticPr fontId="2"/>
  <conditionalFormatting sqref="D31:D38 D7:D11 G31:G38 J31:J38 M31:M38 P31:P38 S31:S38 D17:D25 G17:G25 J17:J25 M17:M25 P17:P25 S17:S25">
    <cfRule type="cellIs" dxfId="19" priority="11" operator="greaterThan">
      <formula>C7</formula>
    </cfRule>
  </conditionalFormatting>
  <conditionalFormatting sqref="G7:G11">
    <cfRule type="cellIs" dxfId="18" priority="9" operator="greaterThan">
      <formula>F7</formula>
    </cfRule>
  </conditionalFormatting>
  <conditionalFormatting sqref="J7:J11">
    <cfRule type="cellIs" dxfId="17" priority="7" operator="greaterThan">
      <formula>I7</formula>
    </cfRule>
  </conditionalFormatting>
  <conditionalFormatting sqref="M7:M11">
    <cfRule type="cellIs" dxfId="16" priority="5" operator="greaterThan">
      <formula>L7</formula>
    </cfRule>
  </conditionalFormatting>
  <conditionalFormatting sqref="P7:P11">
    <cfRule type="cellIs" dxfId="15" priority="3" operator="greaterThan">
      <formula>O7</formula>
    </cfRule>
  </conditionalFormatting>
  <conditionalFormatting sqref="S7:S11">
    <cfRule type="cellIs" dxfId="14" priority="1" operator="greaterThan">
      <formula>R7</formula>
    </cfRule>
  </conditionalFormatting>
  <hyperlinks>
    <hyperlink ref="A1" location="最初に入力!A1" tooltip=" " display=" " xr:uid="{0887A0D0-E94C-40E2-9A8E-2C605D6CC708}"/>
  </hyperlinks>
  <pageMargins left="0.31496062992125984" right="0.31496062992125984" top="0.15748031496062992" bottom="0.19685039370078741" header="0.31496062992125984" footer="0"/>
  <pageSetup paperSize="9" scale="91" orientation="landscape" r:id="rId1"/>
  <headerFooter>
    <oddFooter>&amp;R&amp;"ＭＳ Ｐゴシック,標準"㈱中国新聞サービスセンター</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FEC75-6185-4902-A58D-6D8C1BAFAFD7}">
  <sheetPr codeName="Sheet7">
    <pageSetUpPr fitToPage="1"/>
  </sheetPr>
  <dimension ref="A1:AL76"/>
  <sheetViews>
    <sheetView showGridLines="0" zoomScaleNormal="100" workbookViewId="0"/>
  </sheetViews>
  <sheetFormatPr defaultColWidth="8.625" defaultRowHeight="18.75"/>
  <cols>
    <col min="1" max="1" width="1.5" style="218" customWidth="1"/>
    <col min="2" max="2" width="11.125" style="217" customWidth="1"/>
    <col min="3" max="4" width="6.375" style="287" customWidth="1"/>
    <col min="5" max="5" width="10.625" style="217" customWidth="1"/>
    <col min="6" max="7" width="6.375" style="287" customWidth="1"/>
    <col min="8" max="8" width="10.625" style="217" customWidth="1"/>
    <col min="9" max="10" width="6.375" style="287" customWidth="1"/>
    <col min="11" max="11" width="10.625" style="217" customWidth="1"/>
    <col min="12" max="13" width="6.375" style="287" customWidth="1"/>
    <col min="14" max="14" width="10.625" style="217" customWidth="1"/>
    <col min="15" max="16" width="6.375" style="287" customWidth="1"/>
    <col min="17" max="17" width="10.625" style="217" customWidth="1"/>
    <col min="18" max="19" width="7.125" style="287" customWidth="1"/>
    <col min="20" max="26" width="8.625" style="218"/>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 min="39" max="16384" width="8.625" style="218"/>
  </cols>
  <sheetData>
    <row r="1" spans="1:38" ht="13.5" customHeight="1">
      <c r="A1" s="270" t="s">
        <v>284</v>
      </c>
      <c r="C1" s="218"/>
      <c r="D1" s="218"/>
      <c r="F1" s="218"/>
      <c r="G1" s="218"/>
      <c r="I1" s="218"/>
      <c r="J1" s="218"/>
      <c r="L1" s="218"/>
      <c r="M1" s="218"/>
      <c r="O1" s="218"/>
      <c r="P1" s="218"/>
      <c r="R1" s="218"/>
      <c r="S1" s="35" t="str">
        <f>最初に入力!N1</f>
        <v>2026年8月1日改定</v>
      </c>
      <c r="AA1" s="692" t="s">
        <v>1028</v>
      </c>
    </row>
    <row r="2" spans="1:38" ht="13.5" customHeight="1">
      <c r="B2" s="271" t="s">
        <v>285</v>
      </c>
      <c r="C2" s="272"/>
      <c r="D2" s="273" t="s">
        <v>286</v>
      </c>
      <c r="E2" s="274"/>
      <c r="F2" s="273" t="s">
        <v>287</v>
      </c>
      <c r="G2" s="272"/>
      <c r="H2" s="275" t="s">
        <v>288</v>
      </c>
      <c r="I2" s="273" t="s">
        <v>289</v>
      </c>
      <c r="J2" s="276"/>
      <c r="K2" s="274"/>
      <c r="L2" s="273" t="s">
        <v>290</v>
      </c>
      <c r="M2" s="276"/>
      <c r="N2" s="277"/>
      <c r="O2" s="272"/>
      <c r="P2" s="273" t="s">
        <v>291</v>
      </c>
      <c r="Q2" s="274"/>
      <c r="R2" s="278" t="s">
        <v>292</v>
      </c>
      <c r="S2" s="278" t="s">
        <v>293</v>
      </c>
    </row>
    <row r="3" spans="1:38" ht="29.25" customHeight="1">
      <c r="B3" s="167" t="str">
        <f>IF(最初に入力!C2&lt;&gt;"",TEXT(最初に入力!C2,"m月d日(aaa)"),"")</f>
        <v/>
      </c>
      <c r="C3" s="504"/>
      <c r="D3" s="908">
        <f>最初に入力!C5</f>
        <v>0</v>
      </c>
      <c r="E3" s="909"/>
      <c r="F3" s="908">
        <f>S42</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row>
    <row r="5" spans="1:38" ht="13.5" customHeight="1">
      <c r="B5" s="144" t="s">
        <v>748</v>
      </c>
      <c r="C5" s="494"/>
      <c r="D5" s="494"/>
      <c r="E5" s="506"/>
      <c r="F5" s="494"/>
      <c r="G5" s="494"/>
      <c r="H5" s="506"/>
      <c r="I5" s="494"/>
      <c r="J5" s="494"/>
      <c r="K5" s="506"/>
      <c r="L5" s="494"/>
      <c r="M5" s="494"/>
      <c r="N5" s="506"/>
      <c r="O5" s="494"/>
      <c r="P5" s="494"/>
      <c r="Q5" s="214"/>
      <c r="R5" s="494"/>
      <c r="S5" s="170" t="s">
        <v>613</v>
      </c>
    </row>
    <row r="6" spans="1:38" ht="13.5" customHeight="1">
      <c r="B6" s="189" t="s">
        <v>741</v>
      </c>
      <c r="C6" s="190"/>
      <c r="D6" s="191"/>
      <c r="E6" s="192" t="s">
        <v>742</v>
      </c>
      <c r="F6" s="190"/>
      <c r="G6" s="191"/>
      <c r="H6" s="192" t="s">
        <v>743</v>
      </c>
      <c r="I6" s="190"/>
      <c r="J6" s="191"/>
      <c r="K6" s="192" t="s">
        <v>744</v>
      </c>
      <c r="L6" s="190"/>
      <c r="M6" s="191"/>
      <c r="N6" s="192" t="s">
        <v>749</v>
      </c>
      <c r="O6" s="190"/>
      <c r="P6" s="191"/>
      <c r="Q6" s="281" t="s">
        <v>735</v>
      </c>
      <c r="R6" s="279"/>
      <c r="S6" s="280"/>
      <c r="AA6" s="907" t="s">
        <v>1122</v>
      </c>
      <c r="AB6" s="907"/>
      <c r="AC6" s="907" t="s">
        <v>1124</v>
      </c>
      <c r="AD6" s="907"/>
      <c r="AE6" s="907" t="s">
        <v>1125</v>
      </c>
      <c r="AF6" s="907"/>
      <c r="AG6" s="907" t="s">
        <v>1126</v>
      </c>
      <c r="AH6" s="907"/>
      <c r="AI6" s="907" t="s">
        <v>1373</v>
      </c>
      <c r="AJ6" s="907"/>
      <c r="AK6" s="907" t="s">
        <v>1552</v>
      </c>
      <c r="AL6" s="907"/>
    </row>
    <row r="7" spans="1:38" ht="13.5" customHeight="1">
      <c r="B7" s="193" t="s">
        <v>302</v>
      </c>
      <c r="C7" s="194" t="s">
        <v>303</v>
      </c>
      <c r="D7" s="195" t="s">
        <v>304</v>
      </c>
      <c r="E7" s="193" t="s">
        <v>305</v>
      </c>
      <c r="F7" s="194" t="s">
        <v>303</v>
      </c>
      <c r="G7" s="195" t="s">
        <v>304</v>
      </c>
      <c r="H7" s="193" t="s">
        <v>305</v>
      </c>
      <c r="I7" s="194" t="s">
        <v>303</v>
      </c>
      <c r="J7" s="195" t="s">
        <v>304</v>
      </c>
      <c r="K7" s="193" t="s">
        <v>306</v>
      </c>
      <c r="L7" s="194" t="s">
        <v>303</v>
      </c>
      <c r="M7" s="195" t="s">
        <v>304</v>
      </c>
      <c r="N7" s="193" t="s">
        <v>306</v>
      </c>
      <c r="O7" s="194" t="s">
        <v>303</v>
      </c>
      <c r="P7" s="195" t="s">
        <v>304</v>
      </c>
      <c r="Q7" s="282" t="s">
        <v>306</v>
      </c>
      <c r="R7" s="283" t="s">
        <v>303</v>
      </c>
      <c r="S7" s="284"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51" t="s">
        <v>1846</v>
      </c>
      <c r="C8" s="198">
        <v>4010</v>
      </c>
      <c r="D8" s="664"/>
      <c r="E8" s="151" t="s">
        <v>1871</v>
      </c>
      <c r="F8" s="198">
        <v>590</v>
      </c>
      <c r="G8" s="664"/>
      <c r="H8" s="151" t="s">
        <v>650</v>
      </c>
      <c r="I8" s="198">
        <v>940</v>
      </c>
      <c r="J8" s="664"/>
      <c r="K8" s="175" t="s">
        <v>312</v>
      </c>
      <c r="L8" s="196">
        <v>400</v>
      </c>
      <c r="M8" s="666"/>
      <c r="N8" s="569" t="s">
        <v>312</v>
      </c>
      <c r="O8" s="198">
        <v>250</v>
      </c>
      <c r="P8" s="664"/>
      <c r="Q8" s="151" t="s">
        <v>683</v>
      </c>
      <c r="R8" s="198">
        <v>440</v>
      </c>
      <c r="S8" s="199"/>
      <c r="AA8" s="697" t="s">
        <v>1596</v>
      </c>
      <c r="AB8" s="698">
        <f>D8</f>
        <v>0</v>
      </c>
      <c r="AC8" s="733" t="s">
        <v>1597</v>
      </c>
      <c r="AD8" s="698">
        <f>G8</f>
        <v>0</v>
      </c>
      <c r="AE8" s="733" t="s">
        <v>1598</v>
      </c>
      <c r="AF8" s="698">
        <f>J8</f>
        <v>0</v>
      </c>
      <c r="AG8" s="733" t="s">
        <v>1599</v>
      </c>
      <c r="AH8" s="698">
        <f>M8</f>
        <v>0</v>
      </c>
      <c r="AI8" s="733" t="s">
        <v>1600</v>
      </c>
      <c r="AJ8" s="698">
        <f>P8</f>
        <v>0</v>
      </c>
      <c r="AK8" s="733" t="s">
        <v>1601</v>
      </c>
      <c r="AL8" s="698">
        <f>S8</f>
        <v>0</v>
      </c>
    </row>
    <row r="9" spans="1:38" ht="13.5" customHeight="1">
      <c r="B9" s="154"/>
      <c r="C9" s="200"/>
      <c r="D9" s="665"/>
      <c r="E9" s="154" t="s">
        <v>1872</v>
      </c>
      <c r="F9" s="200">
        <v>1040</v>
      </c>
      <c r="G9" s="665"/>
      <c r="H9" s="154" t="s">
        <v>312</v>
      </c>
      <c r="I9" s="200">
        <v>900</v>
      </c>
      <c r="J9" s="665"/>
      <c r="K9" s="154"/>
      <c r="L9" s="200"/>
      <c r="M9" s="665"/>
      <c r="N9" s="177"/>
      <c r="O9" s="200"/>
      <c r="P9" s="665"/>
      <c r="Q9" s="154"/>
      <c r="R9" s="200"/>
      <c r="S9" s="732"/>
      <c r="AA9" s="696"/>
      <c r="AB9" s="698">
        <f>D9</f>
        <v>0</v>
      </c>
      <c r="AC9" s="733" t="s">
        <v>1602</v>
      </c>
      <c r="AD9" s="698">
        <f>G9</f>
        <v>0</v>
      </c>
      <c r="AE9" s="733" t="s">
        <v>1603</v>
      </c>
      <c r="AF9" s="698">
        <f>J9</f>
        <v>0</v>
      </c>
      <c r="AG9" s="734"/>
      <c r="AH9" s="698">
        <f>M9</f>
        <v>0</v>
      </c>
      <c r="AI9" s="734"/>
      <c r="AJ9" s="698">
        <f t="shared" ref="AJ9:AJ41" si="0">P9</f>
        <v>0</v>
      </c>
      <c r="AK9" s="734"/>
      <c r="AL9" s="698">
        <f>S9</f>
        <v>0</v>
      </c>
    </row>
    <row r="10" spans="1:38" ht="13.5" customHeight="1">
      <c r="B10" s="154"/>
      <c r="C10" s="200"/>
      <c r="D10" s="665"/>
      <c r="E10" s="154"/>
      <c r="F10" s="200"/>
      <c r="G10" s="665"/>
      <c r="H10" s="154" t="s">
        <v>651</v>
      </c>
      <c r="I10" s="200">
        <v>900</v>
      </c>
      <c r="J10" s="665"/>
      <c r="K10" s="154"/>
      <c r="L10" s="200"/>
      <c r="M10" s="665"/>
      <c r="N10" s="177"/>
      <c r="O10" s="200"/>
      <c r="P10" s="665"/>
      <c r="Q10" s="154"/>
      <c r="R10" s="200"/>
      <c r="S10" s="732"/>
      <c r="AA10" s="696"/>
      <c r="AB10" s="698">
        <f t="shared" ref="AB10:AB41" si="1">D10</f>
        <v>0</v>
      </c>
      <c r="AC10" s="734"/>
      <c r="AD10" s="698">
        <f t="shared" ref="AD10:AD41" si="2">G10</f>
        <v>0</v>
      </c>
      <c r="AE10" s="733" t="s">
        <v>1604</v>
      </c>
      <c r="AF10" s="698">
        <f t="shared" ref="AF10:AF41" si="3">J10</f>
        <v>0</v>
      </c>
      <c r="AG10" s="734"/>
      <c r="AH10" s="698">
        <f t="shared" ref="AH10:AH41" si="4">M10</f>
        <v>0</v>
      </c>
      <c r="AI10" s="734"/>
      <c r="AJ10" s="698">
        <f t="shared" si="0"/>
        <v>0</v>
      </c>
      <c r="AK10" s="734"/>
      <c r="AL10" s="698">
        <f t="shared" ref="AL10:AL37" si="5">S10</f>
        <v>0</v>
      </c>
    </row>
    <row r="11" spans="1:38" ht="13.5" customHeight="1">
      <c r="B11" s="154" t="s">
        <v>653</v>
      </c>
      <c r="C11" s="200">
        <v>2600</v>
      </c>
      <c r="D11" s="665"/>
      <c r="E11" s="154" t="s">
        <v>1873</v>
      </c>
      <c r="F11" s="200">
        <v>780</v>
      </c>
      <c r="G11" s="665"/>
      <c r="H11" s="154" t="s">
        <v>1909</v>
      </c>
      <c r="I11" s="200">
        <v>1070</v>
      </c>
      <c r="J11" s="665"/>
      <c r="K11" s="154" t="s">
        <v>652</v>
      </c>
      <c r="L11" s="200">
        <v>1740</v>
      </c>
      <c r="M11" s="665"/>
      <c r="N11" s="177" t="s">
        <v>652</v>
      </c>
      <c r="O11" s="200">
        <v>250</v>
      </c>
      <c r="P11" s="665"/>
      <c r="Q11" s="154"/>
      <c r="R11" s="200"/>
      <c r="S11" s="732"/>
      <c r="AA11" s="697" t="s">
        <v>1605</v>
      </c>
      <c r="AB11" s="698">
        <f t="shared" si="1"/>
        <v>0</v>
      </c>
      <c r="AC11" s="733" t="s">
        <v>1606</v>
      </c>
      <c r="AD11" s="698">
        <f t="shared" si="2"/>
        <v>0</v>
      </c>
      <c r="AE11" s="733" t="s">
        <v>1607</v>
      </c>
      <c r="AF11" s="698">
        <f t="shared" si="3"/>
        <v>0</v>
      </c>
      <c r="AG11" s="733" t="s">
        <v>1608</v>
      </c>
      <c r="AH11" s="698">
        <f t="shared" si="4"/>
        <v>0</v>
      </c>
      <c r="AI11" s="733" t="s">
        <v>1609</v>
      </c>
      <c r="AJ11" s="698">
        <f t="shared" si="0"/>
        <v>0</v>
      </c>
      <c r="AK11" s="734"/>
      <c r="AL11" s="698">
        <f t="shared" si="5"/>
        <v>0</v>
      </c>
    </row>
    <row r="12" spans="1:38" ht="13.5" customHeight="1">
      <c r="B12" s="154" t="s">
        <v>1847</v>
      </c>
      <c r="C12" s="200">
        <v>2950</v>
      </c>
      <c r="D12" s="665"/>
      <c r="E12" s="154"/>
      <c r="F12" s="200"/>
      <c r="G12" s="665"/>
      <c r="H12" s="154" t="s">
        <v>1910</v>
      </c>
      <c r="I12" s="200"/>
      <c r="J12" s="665"/>
      <c r="K12" s="154"/>
      <c r="L12" s="200"/>
      <c r="M12" s="665"/>
      <c r="N12" s="177"/>
      <c r="O12" s="200"/>
      <c r="P12" s="665"/>
      <c r="Q12" s="154" t="s">
        <v>652</v>
      </c>
      <c r="R12" s="200">
        <v>210</v>
      </c>
      <c r="S12" s="201"/>
      <c r="AA12" s="697" t="s">
        <v>1610</v>
      </c>
      <c r="AB12" s="698">
        <f t="shared" si="1"/>
        <v>0</v>
      </c>
      <c r="AC12" s="734"/>
      <c r="AD12" s="698">
        <f t="shared" si="2"/>
        <v>0</v>
      </c>
      <c r="AE12" s="733" t="s">
        <v>1611</v>
      </c>
      <c r="AF12" s="698">
        <f t="shared" si="3"/>
        <v>0</v>
      </c>
      <c r="AG12" s="734"/>
      <c r="AH12" s="698">
        <f t="shared" si="4"/>
        <v>0</v>
      </c>
      <c r="AI12" s="734"/>
      <c r="AJ12" s="698">
        <f t="shared" si="0"/>
        <v>0</v>
      </c>
      <c r="AK12" s="733" t="s">
        <v>1612</v>
      </c>
      <c r="AL12" s="698">
        <f t="shared" si="5"/>
        <v>0</v>
      </c>
    </row>
    <row r="13" spans="1:38" ht="13.5" customHeight="1">
      <c r="B13" s="154" t="s">
        <v>654</v>
      </c>
      <c r="C13" s="200">
        <v>2910</v>
      </c>
      <c r="D13" s="665"/>
      <c r="E13" s="154" t="s">
        <v>1874</v>
      </c>
      <c r="F13" s="200">
        <v>2700</v>
      </c>
      <c r="G13" s="665"/>
      <c r="H13" s="154" t="s">
        <v>655</v>
      </c>
      <c r="I13" s="200">
        <v>950</v>
      </c>
      <c r="J13" s="665"/>
      <c r="K13" s="510"/>
      <c r="L13" s="200"/>
      <c r="M13" s="665"/>
      <c r="N13" s="177"/>
      <c r="O13" s="200"/>
      <c r="P13" s="665"/>
      <c r="Q13" s="154" t="s">
        <v>655</v>
      </c>
      <c r="R13" s="200">
        <v>210</v>
      </c>
      <c r="S13" s="201"/>
      <c r="AA13" s="697" t="s">
        <v>1613</v>
      </c>
      <c r="AB13" s="698">
        <f t="shared" si="1"/>
        <v>0</v>
      </c>
      <c r="AC13" s="733" t="s">
        <v>1614</v>
      </c>
      <c r="AD13" s="698">
        <f t="shared" si="2"/>
        <v>0</v>
      </c>
      <c r="AE13" s="733" t="s">
        <v>1615</v>
      </c>
      <c r="AF13" s="698">
        <f t="shared" si="3"/>
        <v>0</v>
      </c>
      <c r="AG13" s="734"/>
      <c r="AH13" s="698">
        <f t="shared" si="4"/>
        <v>0</v>
      </c>
      <c r="AI13" s="734"/>
      <c r="AJ13" s="698">
        <f t="shared" si="0"/>
        <v>0</v>
      </c>
      <c r="AK13" s="733" t="s">
        <v>1616</v>
      </c>
      <c r="AL13" s="698">
        <f t="shared" si="5"/>
        <v>0</v>
      </c>
    </row>
    <row r="14" spans="1:38" ht="13.5" customHeight="1">
      <c r="B14" s="154"/>
      <c r="C14" s="200"/>
      <c r="D14" s="665"/>
      <c r="E14" s="154"/>
      <c r="F14" s="200"/>
      <c r="G14" s="665"/>
      <c r="H14" s="154" t="s">
        <v>657</v>
      </c>
      <c r="I14" s="200">
        <v>630</v>
      </c>
      <c r="J14" s="665"/>
      <c r="K14" s="154" t="s">
        <v>658</v>
      </c>
      <c r="L14" s="200">
        <v>1000</v>
      </c>
      <c r="M14" s="665"/>
      <c r="N14" s="177"/>
      <c r="O14" s="200"/>
      <c r="P14" s="201"/>
      <c r="Q14" s="154"/>
      <c r="R14" s="200"/>
      <c r="S14" s="732"/>
      <c r="AA14" s="696"/>
      <c r="AB14" s="698">
        <f t="shared" si="1"/>
        <v>0</v>
      </c>
      <c r="AC14" s="734"/>
      <c r="AD14" s="698">
        <f t="shared" si="2"/>
        <v>0</v>
      </c>
      <c r="AE14" s="733" t="s">
        <v>1617</v>
      </c>
      <c r="AF14" s="698">
        <f t="shared" si="3"/>
        <v>0</v>
      </c>
      <c r="AG14" s="733" t="s">
        <v>1618</v>
      </c>
      <c r="AH14" s="698">
        <f t="shared" si="4"/>
        <v>0</v>
      </c>
      <c r="AI14" s="734"/>
      <c r="AJ14" s="698">
        <f t="shared" si="0"/>
        <v>0</v>
      </c>
      <c r="AK14" s="734"/>
      <c r="AL14" s="698">
        <f t="shared" si="5"/>
        <v>0</v>
      </c>
    </row>
    <row r="15" spans="1:38" ht="13.5" customHeight="1">
      <c r="B15" s="154"/>
      <c r="C15" s="200"/>
      <c r="D15" s="665"/>
      <c r="E15" s="154" t="s">
        <v>1875</v>
      </c>
      <c r="F15" s="200">
        <v>1470</v>
      </c>
      <c r="G15" s="665"/>
      <c r="H15" s="154" t="s">
        <v>656</v>
      </c>
      <c r="I15" s="200">
        <v>1100</v>
      </c>
      <c r="J15" s="665"/>
      <c r="K15" s="154"/>
      <c r="L15" s="200"/>
      <c r="M15" s="665"/>
      <c r="N15" s="177" t="s">
        <v>656</v>
      </c>
      <c r="O15" s="200">
        <v>300</v>
      </c>
      <c r="P15" s="201"/>
      <c r="Q15" s="154" t="s">
        <v>656</v>
      </c>
      <c r="R15" s="200">
        <v>780</v>
      </c>
      <c r="S15" s="201"/>
      <c r="AA15" s="696"/>
      <c r="AB15" s="698">
        <f t="shared" si="1"/>
        <v>0</v>
      </c>
      <c r="AC15" s="733" t="s">
        <v>1619</v>
      </c>
      <c r="AD15" s="698">
        <f t="shared" si="2"/>
        <v>0</v>
      </c>
      <c r="AE15" s="733" t="s">
        <v>1620</v>
      </c>
      <c r="AF15" s="698">
        <f t="shared" si="3"/>
        <v>0</v>
      </c>
      <c r="AG15" s="696"/>
      <c r="AH15" s="698">
        <f t="shared" si="4"/>
        <v>0</v>
      </c>
      <c r="AI15" s="733" t="s">
        <v>1621</v>
      </c>
      <c r="AJ15" s="698">
        <f t="shared" si="0"/>
        <v>0</v>
      </c>
      <c r="AK15" s="733" t="s">
        <v>1622</v>
      </c>
      <c r="AL15" s="698">
        <f t="shared" si="5"/>
        <v>0</v>
      </c>
    </row>
    <row r="16" spans="1:38" ht="13.5" customHeight="1">
      <c r="B16" s="154"/>
      <c r="C16" s="200"/>
      <c r="D16" s="665"/>
      <c r="E16" s="154"/>
      <c r="F16" s="200"/>
      <c r="G16" s="665"/>
      <c r="H16" s="154" t="s">
        <v>659</v>
      </c>
      <c r="I16" s="200">
        <v>1100</v>
      </c>
      <c r="J16" s="665"/>
      <c r="K16" s="154"/>
      <c r="L16" s="200"/>
      <c r="M16" s="665"/>
      <c r="N16" s="177"/>
      <c r="O16" s="200"/>
      <c r="P16" s="201"/>
      <c r="Q16" s="154"/>
      <c r="R16" s="200"/>
      <c r="S16" s="732"/>
      <c r="AA16" s="696"/>
      <c r="AB16" s="698">
        <f t="shared" si="1"/>
        <v>0</v>
      </c>
      <c r="AC16" s="734"/>
      <c r="AD16" s="698">
        <f t="shared" si="2"/>
        <v>0</v>
      </c>
      <c r="AE16" s="733" t="s">
        <v>1623</v>
      </c>
      <c r="AF16" s="698">
        <f t="shared" si="3"/>
        <v>0</v>
      </c>
      <c r="AG16" s="696"/>
      <c r="AH16" s="698">
        <f t="shared" si="4"/>
        <v>0</v>
      </c>
      <c r="AI16" s="696"/>
      <c r="AJ16" s="698">
        <f t="shared" si="0"/>
        <v>0</v>
      </c>
      <c r="AK16" s="734"/>
      <c r="AL16" s="698">
        <f t="shared" si="5"/>
        <v>0</v>
      </c>
    </row>
    <row r="17" spans="2:38" ht="13.5" customHeight="1">
      <c r="B17" s="154" t="s">
        <v>750</v>
      </c>
      <c r="C17" s="200">
        <v>3250</v>
      </c>
      <c r="D17" s="665"/>
      <c r="E17" s="154" t="s">
        <v>1876</v>
      </c>
      <c r="F17" s="200">
        <v>1890</v>
      </c>
      <c r="G17" s="665"/>
      <c r="H17" s="154" t="s">
        <v>660</v>
      </c>
      <c r="I17" s="200">
        <v>1050</v>
      </c>
      <c r="J17" s="665"/>
      <c r="K17" s="511"/>
      <c r="L17" s="200"/>
      <c r="M17" s="665"/>
      <c r="N17" s="177"/>
      <c r="O17" s="200"/>
      <c r="P17" s="201"/>
      <c r="Q17" s="154"/>
      <c r="R17" s="200"/>
      <c r="S17" s="201"/>
      <c r="AA17" s="697" t="s">
        <v>1624</v>
      </c>
      <c r="AB17" s="698">
        <f t="shared" si="1"/>
        <v>0</v>
      </c>
      <c r="AC17" s="733" t="s">
        <v>1625</v>
      </c>
      <c r="AD17" s="698">
        <f t="shared" si="2"/>
        <v>0</v>
      </c>
      <c r="AE17" s="733" t="s">
        <v>1626</v>
      </c>
      <c r="AF17" s="698">
        <f t="shared" si="3"/>
        <v>0</v>
      </c>
      <c r="AG17" s="696"/>
      <c r="AH17" s="698">
        <f t="shared" si="4"/>
        <v>0</v>
      </c>
      <c r="AI17" s="696"/>
      <c r="AJ17" s="698">
        <f t="shared" si="0"/>
        <v>0</v>
      </c>
      <c r="AK17" s="734"/>
      <c r="AL17" s="698">
        <f t="shared" si="5"/>
        <v>0</v>
      </c>
    </row>
    <row r="18" spans="2:38" ht="13.5" customHeight="1">
      <c r="B18" s="154" t="s">
        <v>751</v>
      </c>
      <c r="C18" s="200">
        <v>3280</v>
      </c>
      <c r="D18" s="665"/>
      <c r="E18" s="154"/>
      <c r="F18" s="200"/>
      <c r="G18" s="665"/>
      <c r="H18" s="154" t="s">
        <v>661</v>
      </c>
      <c r="I18" s="200">
        <v>2100</v>
      </c>
      <c r="J18" s="665"/>
      <c r="K18" s="511"/>
      <c r="L18" s="200"/>
      <c r="M18" s="665"/>
      <c r="N18" s="569"/>
      <c r="O18" s="198"/>
      <c r="P18" s="201"/>
      <c r="Q18" s="154" t="s">
        <v>662</v>
      </c>
      <c r="R18" s="200">
        <v>60</v>
      </c>
      <c r="S18" s="201"/>
      <c r="AA18" s="697" t="s">
        <v>1627</v>
      </c>
      <c r="AB18" s="698">
        <f t="shared" si="1"/>
        <v>0</v>
      </c>
      <c r="AC18" s="734"/>
      <c r="AD18" s="698">
        <f t="shared" si="2"/>
        <v>0</v>
      </c>
      <c r="AE18" s="733" t="s">
        <v>1628</v>
      </c>
      <c r="AF18" s="698">
        <f t="shared" si="3"/>
        <v>0</v>
      </c>
      <c r="AG18" s="696"/>
      <c r="AH18" s="698">
        <f t="shared" si="4"/>
        <v>0</v>
      </c>
      <c r="AI18" s="696"/>
      <c r="AJ18" s="698">
        <f t="shared" si="0"/>
        <v>0</v>
      </c>
      <c r="AK18" s="733" t="s">
        <v>1629</v>
      </c>
      <c r="AL18" s="698">
        <f t="shared" si="5"/>
        <v>0</v>
      </c>
    </row>
    <row r="19" spans="2:38" ht="13.5" customHeight="1">
      <c r="B19" s="154" t="s">
        <v>752</v>
      </c>
      <c r="C19" s="200">
        <v>2720</v>
      </c>
      <c r="D19" s="665"/>
      <c r="E19" s="154" t="s">
        <v>1877</v>
      </c>
      <c r="F19" s="200">
        <v>600</v>
      </c>
      <c r="G19" s="665"/>
      <c r="H19" s="154" t="s">
        <v>662</v>
      </c>
      <c r="I19" s="200">
        <v>950</v>
      </c>
      <c r="J19" s="665"/>
      <c r="K19" s="154"/>
      <c r="L19" s="200"/>
      <c r="M19" s="665"/>
      <c r="N19" s="177"/>
      <c r="O19" s="200"/>
      <c r="P19" s="201"/>
      <c r="Q19" s="154" t="s">
        <v>684</v>
      </c>
      <c r="R19" s="200">
        <v>50</v>
      </c>
      <c r="S19" s="201"/>
      <c r="AA19" s="697" t="s">
        <v>1630</v>
      </c>
      <c r="AB19" s="698">
        <f t="shared" si="1"/>
        <v>0</v>
      </c>
      <c r="AC19" s="733" t="s">
        <v>1631</v>
      </c>
      <c r="AD19" s="698">
        <f t="shared" si="2"/>
        <v>0</v>
      </c>
      <c r="AE19" s="733" t="s">
        <v>1632</v>
      </c>
      <c r="AF19" s="698">
        <f t="shared" si="3"/>
        <v>0</v>
      </c>
      <c r="AG19" s="696"/>
      <c r="AH19" s="698">
        <f t="shared" si="4"/>
        <v>0</v>
      </c>
      <c r="AI19" s="696"/>
      <c r="AJ19" s="698">
        <f t="shared" si="0"/>
        <v>0</v>
      </c>
      <c r="AK19" s="733" t="s">
        <v>1633</v>
      </c>
      <c r="AL19" s="698">
        <f t="shared" si="5"/>
        <v>0</v>
      </c>
    </row>
    <row r="20" spans="2:38" ht="13.5" customHeight="1">
      <c r="B20" s="154"/>
      <c r="C20" s="200"/>
      <c r="D20" s="665"/>
      <c r="E20" s="154"/>
      <c r="F20" s="200"/>
      <c r="G20" s="665"/>
      <c r="H20" s="511"/>
      <c r="I20" s="200"/>
      <c r="J20" s="665"/>
      <c r="K20" s="510"/>
      <c r="L20" s="200"/>
      <c r="M20" s="665"/>
      <c r="N20" s="177"/>
      <c r="O20" s="200"/>
      <c r="P20" s="201"/>
      <c r="Q20" s="154" t="s">
        <v>661</v>
      </c>
      <c r="R20" s="200">
        <v>650</v>
      </c>
      <c r="S20" s="201"/>
      <c r="AA20" s="696"/>
      <c r="AB20" s="698">
        <f t="shared" si="1"/>
        <v>0</v>
      </c>
      <c r="AC20" s="734"/>
      <c r="AD20" s="698">
        <f t="shared" si="2"/>
        <v>0</v>
      </c>
      <c r="AE20" s="734"/>
      <c r="AF20" s="698">
        <f t="shared" si="3"/>
        <v>0</v>
      </c>
      <c r="AG20" s="696"/>
      <c r="AH20" s="698">
        <f t="shared" si="4"/>
        <v>0</v>
      </c>
      <c r="AI20" s="696"/>
      <c r="AJ20" s="698">
        <f t="shared" si="0"/>
        <v>0</v>
      </c>
      <c r="AK20" s="733" t="s">
        <v>1634</v>
      </c>
      <c r="AL20" s="698">
        <f t="shared" si="5"/>
        <v>0</v>
      </c>
    </row>
    <row r="21" spans="2:38" ht="13.5" customHeight="1">
      <c r="B21" s="154" t="s">
        <v>753</v>
      </c>
      <c r="C21" s="200">
        <v>2050</v>
      </c>
      <c r="D21" s="665"/>
      <c r="E21" s="154" t="s">
        <v>663</v>
      </c>
      <c r="F21" s="200">
        <v>400</v>
      </c>
      <c r="G21" s="665"/>
      <c r="H21" s="154" t="s">
        <v>664</v>
      </c>
      <c r="I21" s="200">
        <v>340</v>
      </c>
      <c r="J21" s="665"/>
      <c r="K21" s="154"/>
      <c r="L21" s="200"/>
      <c r="M21" s="665"/>
      <c r="N21" s="177"/>
      <c r="O21" s="200"/>
      <c r="P21" s="201"/>
      <c r="Q21" s="154"/>
      <c r="R21" s="200"/>
      <c r="S21" s="732"/>
      <c r="AA21" s="697" t="s">
        <v>1635</v>
      </c>
      <c r="AB21" s="698">
        <f t="shared" si="1"/>
        <v>0</v>
      </c>
      <c r="AC21" s="733" t="s">
        <v>1956</v>
      </c>
      <c r="AD21" s="698">
        <f t="shared" si="2"/>
        <v>0</v>
      </c>
      <c r="AE21" s="733" t="s">
        <v>1636</v>
      </c>
      <c r="AF21" s="698">
        <f t="shared" si="3"/>
        <v>0</v>
      </c>
      <c r="AG21" s="696"/>
      <c r="AH21" s="698">
        <f t="shared" si="4"/>
        <v>0</v>
      </c>
      <c r="AI21" s="696"/>
      <c r="AJ21" s="698">
        <f t="shared" si="0"/>
        <v>0</v>
      </c>
      <c r="AK21" s="734"/>
      <c r="AL21" s="698">
        <f t="shared" si="5"/>
        <v>0</v>
      </c>
    </row>
    <row r="22" spans="2:38" ht="13.5" customHeight="1">
      <c r="B22" s="154" t="s">
        <v>754</v>
      </c>
      <c r="C22" s="200">
        <v>1570</v>
      </c>
      <c r="D22" s="665"/>
      <c r="E22" s="154" t="s">
        <v>665</v>
      </c>
      <c r="F22" s="200">
        <v>370</v>
      </c>
      <c r="G22" s="665"/>
      <c r="H22" s="154" t="s">
        <v>666</v>
      </c>
      <c r="I22" s="200">
        <v>730</v>
      </c>
      <c r="J22" s="665"/>
      <c r="K22" s="154"/>
      <c r="L22" s="200"/>
      <c r="M22" s="665"/>
      <c r="N22" s="177"/>
      <c r="O22" s="200"/>
      <c r="P22" s="201"/>
      <c r="Q22" s="508"/>
      <c r="R22" s="200"/>
      <c r="S22" s="732"/>
      <c r="AA22" s="697" t="s">
        <v>1637</v>
      </c>
      <c r="AB22" s="698">
        <f t="shared" si="1"/>
        <v>0</v>
      </c>
      <c r="AC22" s="733" t="s">
        <v>1957</v>
      </c>
      <c r="AD22" s="698">
        <f t="shared" si="2"/>
        <v>0</v>
      </c>
      <c r="AE22" s="733" t="s">
        <v>1638</v>
      </c>
      <c r="AF22" s="698">
        <f t="shared" si="3"/>
        <v>0</v>
      </c>
      <c r="AG22" s="696"/>
      <c r="AH22" s="698">
        <f t="shared" si="4"/>
        <v>0</v>
      </c>
      <c r="AI22" s="696"/>
      <c r="AJ22" s="698">
        <f t="shared" si="0"/>
        <v>0</v>
      </c>
      <c r="AK22" s="734"/>
      <c r="AL22" s="698">
        <f t="shared" si="5"/>
        <v>0</v>
      </c>
    </row>
    <row r="23" spans="2:38" ht="13.5" customHeight="1">
      <c r="B23" s="154" t="s">
        <v>755</v>
      </c>
      <c r="C23" s="200">
        <v>1300</v>
      </c>
      <c r="D23" s="665"/>
      <c r="E23" s="154" t="s">
        <v>667</v>
      </c>
      <c r="F23" s="200">
        <v>160</v>
      </c>
      <c r="G23" s="665"/>
      <c r="H23" s="154" t="s">
        <v>668</v>
      </c>
      <c r="I23" s="200">
        <v>970</v>
      </c>
      <c r="J23" s="665"/>
      <c r="K23" s="154"/>
      <c r="L23" s="200"/>
      <c r="M23" s="665"/>
      <c r="N23" s="177"/>
      <c r="O23" s="200"/>
      <c r="P23" s="201"/>
      <c r="Q23" s="154" t="s">
        <v>668</v>
      </c>
      <c r="R23" s="200">
        <v>150</v>
      </c>
      <c r="S23" s="201"/>
      <c r="AA23" s="697" t="s">
        <v>1639</v>
      </c>
      <c r="AB23" s="698">
        <f t="shared" si="1"/>
        <v>0</v>
      </c>
      <c r="AC23" s="733" t="s">
        <v>1958</v>
      </c>
      <c r="AD23" s="698">
        <f t="shared" si="2"/>
        <v>0</v>
      </c>
      <c r="AE23" s="733" t="s">
        <v>1640</v>
      </c>
      <c r="AF23" s="698">
        <f t="shared" si="3"/>
        <v>0</v>
      </c>
      <c r="AG23" s="696"/>
      <c r="AH23" s="698">
        <f t="shared" si="4"/>
        <v>0</v>
      </c>
      <c r="AI23" s="696"/>
      <c r="AJ23" s="698">
        <f t="shared" si="0"/>
        <v>0</v>
      </c>
      <c r="AK23" s="733" t="s">
        <v>1641</v>
      </c>
      <c r="AL23" s="698">
        <f t="shared" si="5"/>
        <v>0</v>
      </c>
    </row>
    <row r="24" spans="2:38" ht="13.5" customHeight="1">
      <c r="B24" s="154" t="s">
        <v>756</v>
      </c>
      <c r="C24" s="200">
        <v>850</v>
      </c>
      <c r="D24" s="665"/>
      <c r="E24" s="154"/>
      <c r="F24" s="200"/>
      <c r="G24" s="665"/>
      <c r="H24" s="154" t="s">
        <v>669</v>
      </c>
      <c r="I24" s="200">
        <v>350</v>
      </c>
      <c r="J24" s="665"/>
      <c r="K24" s="154"/>
      <c r="L24" s="200"/>
      <c r="M24" s="665"/>
      <c r="N24" s="177"/>
      <c r="O24" s="200"/>
      <c r="P24" s="201"/>
      <c r="Q24" s="154"/>
      <c r="R24" s="200"/>
      <c r="S24" s="732"/>
      <c r="AA24" s="697" t="s">
        <v>1642</v>
      </c>
      <c r="AB24" s="698">
        <f t="shared" si="1"/>
        <v>0</v>
      </c>
      <c r="AC24" s="696"/>
      <c r="AD24" s="698">
        <f t="shared" si="2"/>
        <v>0</v>
      </c>
      <c r="AE24" s="733" t="s">
        <v>1643</v>
      </c>
      <c r="AF24" s="698">
        <f t="shared" si="3"/>
        <v>0</v>
      </c>
      <c r="AG24" s="696"/>
      <c r="AH24" s="698">
        <f t="shared" si="4"/>
        <v>0</v>
      </c>
      <c r="AI24" s="696"/>
      <c r="AJ24" s="698">
        <f t="shared" si="0"/>
        <v>0</v>
      </c>
      <c r="AK24" s="696"/>
      <c r="AL24" s="698">
        <f t="shared" si="5"/>
        <v>0</v>
      </c>
    </row>
    <row r="25" spans="2:38" ht="13.5" customHeight="1">
      <c r="B25" s="154" t="s">
        <v>1887</v>
      </c>
      <c r="C25" s="200">
        <v>3310</v>
      </c>
      <c r="D25" s="665"/>
      <c r="E25" s="154" t="s">
        <v>1889</v>
      </c>
      <c r="F25" s="200">
        <v>520</v>
      </c>
      <c r="G25" s="665"/>
      <c r="H25" s="154" t="s">
        <v>670</v>
      </c>
      <c r="I25" s="200">
        <v>1250</v>
      </c>
      <c r="J25" s="665"/>
      <c r="K25" s="154" t="s">
        <v>671</v>
      </c>
      <c r="L25" s="200">
        <v>620</v>
      </c>
      <c r="M25" s="665"/>
      <c r="N25" s="177"/>
      <c r="O25" s="200"/>
      <c r="P25" s="201"/>
      <c r="Q25" s="154" t="s">
        <v>685</v>
      </c>
      <c r="R25" s="200">
        <v>40</v>
      </c>
      <c r="S25" s="201"/>
      <c r="AA25" s="733" t="s">
        <v>1644</v>
      </c>
      <c r="AB25" s="698">
        <f t="shared" si="1"/>
        <v>0</v>
      </c>
      <c r="AC25" s="697" t="s">
        <v>1959</v>
      </c>
      <c r="AD25" s="698">
        <f t="shared" si="2"/>
        <v>0</v>
      </c>
      <c r="AE25" s="733" t="s">
        <v>1645</v>
      </c>
      <c r="AF25" s="698">
        <f t="shared" si="3"/>
        <v>0</v>
      </c>
      <c r="AG25" s="733" t="s">
        <v>1646</v>
      </c>
      <c r="AH25" s="698">
        <f t="shared" si="4"/>
        <v>0</v>
      </c>
      <c r="AI25" s="696"/>
      <c r="AJ25" s="698">
        <f t="shared" si="0"/>
        <v>0</v>
      </c>
      <c r="AK25" s="733" t="s">
        <v>1647</v>
      </c>
      <c r="AL25" s="698">
        <f t="shared" si="5"/>
        <v>0</v>
      </c>
    </row>
    <row r="26" spans="2:38" ht="13.5" customHeight="1">
      <c r="B26" s="154" t="s">
        <v>757</v>
      </c>
      <c r="C26" s="200">
        <v>1400</v>
      </c>
      <c r="D26" s="665"/>
      <c r="E26" s="154" t="s">
        <v>1890</v>
      </c>
      <c r="F26" s="200">
        <v>170</v>
      </c>
      <c r="G26" s="201"/>
      <c r="H26" s="154" t="s">
        <v>672</v>
      </c>
      <c r="I26" s="200">
        <v>950</v>
      </c>
      <c r="J26" s="665"/>
      <c r="K26" s="154" t="s">
        <v>673</v>
      </c>
      <c r="L26" s="200">
        <v>420</v>
      </c>
      <c r="M26" s="665"/>
      <c r="N26" s="177"/>
      <c r="O26" s="200"/>
      <c r="P26" s="201"/>
      <c r="Q26" s="154" t="s">
        <v>686</v>
      </c>
      <c r="R26" s="200">
        <v>10</v>
      </c>
      <c r="S26" s="201"/>
      <c r="AA26" s="733" t="s">
        <v>1648</v>
      </c>
      <c r="AB26" s="698">
        <f t="shared" si="1"/>
        <v>0</v>
      </c>
      <c r="AC26" s="697" t="s">
        <v>1960</v>
      </c>
      <c r="AD26" s="698">
        <f t="shared" si="2"/>
        <v>0</v>
      </c>
      <c r="AE26" s="733" t="s">
        <v>1649</v>
      </c>
      <c r="AF26" s="698">
        <f t="shared" si="3"/>
        <v>0</v>
      </c>
      <c r="AG26" s="733" t="s">
        <v>1650</v>
      </c>
      <c r="AH26" s="698">
        <f t="shared" si="4"/>
        <v>0</v>
      </c>
      <c r="AI26" s="696"/>
      <c r="AJ26" s="698">
        <f t="shared" si="0"/>
        <v>0</v>
      </c>
      <c r="AK26" s="733" t="s">
        <v>1651</v>
      </c>
      <c r="AL26" s="698">
        <f t="shared" si="5"/>
        <v>0</v>
      </c>
    </row>
    <row r="27" spans="2:38" ht="13.5" customHeight="1">
      <c r="B27" s="156" t="s">
        <v>758</v>
      </c>
      <c r="C27" s="200">
        <v>2050</v>
      </c>
      <c r="D27" s="665"/>
      <c r="E27" s="154"/>
      <c r="F27" s="200"/>
      <c r="G27" s="201"/>
      <c r="H27" s="154" t="s">
        <v>1882</v>
      </c>
      <c r="I27" s="200">
        <v>500</v>
      </c>
      <c r="J27" s="665"/>
      <c r="K27" s="154"/>
      <c r="L27" s="200"/>
      <c r="M27" s="201"/>
      <c r="N27" s="177"/>
      <c r="O27" s="200"/>
      <c r="P27" s="201"/>
      <c r="Q27" s="156"/>
      <c r="R27" s="200"/>
      <c r="S27" s="732"/>
      <c r="AA27" s="733" t="s">
        <v>1652</v>
      </c>
      <c r="AB27" s="698">
        <f t="shared" si="1"/>
        <v>0</v>
      </c>
      <c r="AC27" s="696"/>
      <c r="AD27" s="698">
        <f t="shared" si="2"/>
        <v>0</v>
      </c>
      <c r="AE27" s="733" t="s">
        <v>1653</v>
      </c>
      <c r="AF27" s="698">
        <f t="shared" si="3"/>
        <v>0</v>
      </c>
      <c r="AG27" s="696"/>
      <c r="AH27" s="698">
        <f t="shared" si="4"/>
        <v>0</v>
      </c>
      <c r="AI27" s="696"/>
      <c r="AJ27" s="698">
        <f t="shared" si="0"/>
        <v>0</v>
      </c>
      <c r="AK27" s="734"/>
      <c r="AL27" s="698">
        <f t="shared" si="5"/>
        <v>0</v>
      </c>
    </row>
    <row r="28" spans="2:38" ht="13.5" customHeight="1">
      <c r="B28" s="512" t="s">
        <v>2019</v>
      </c>
      <c r="C28" s="200">
        <v>520</v>
      </c>
      <c r="D28" s="665"/>
      <c r="E28" s="154"/>
      <c r="F28" s="200"/>
      <c r="G28" s="201"/>
      <c r="H28" s="509" t="s">
        <v>759</v>
      </c>
      <c r="I28" s="814" t="s">
        <v>2020</v>
      </c>
      <c r="J28" s="665"/>
      <c r="K28" s="154"/>
      <c r="L28" s="200"/>
      <c r="M28" s="201"/>
      <c r="N28" s="177"/>
      <c r="O28" s="200"/>
      <c r="P28" s="201"/>
      <c r="Q28" s="154"/>
      <c r="R28" s="200"/>
      <c r="S28" s="732"/>
      <c r="AA28" s="733" t="s">
        <v>1654</v>
      </c>
      <c r="AB28" s="698">
        <f t="shared" si="1"/>
        <v>0</v>
      </c>
      <c r="AC28" s="696"/>
      <c r="AD28" s="698">
        <f t="shared" si="2"/>
        <v>0</v>
      </c>
      <c r="AE28" s="733" t="s">
        <v>1655</v>
      </c>
      <c r="AF28" s="698">
        <f t="shared" si="3"/>
        <v>0</v>
      </c>
      <c r="AG28" s="696"/>
      <c r="AH28" s="698">
        <f t="shared" si="4"/>
        <v>0</v>
      </c>
      <c r="AI28" s="696"/>
      <c r="AJ28" s="698">
        <f t="shared" si="0"/>
        <v>0</v>
      </c>
      <c r="AK28" s="734"/>
      <c r="AL28" s="698">
        <f t="shared" si="5"/>
        <v>0</v>
      </c>
    </row>
    <row r="29" spans="2:38" ht="13.5" customHeight="1">
      <c r="B29" s="154" t="s">
        <v>760</v>
      </c>
      <c r="C29" s="200">
        <v>2530</v>
      </c>
      <c r="D29" s="665"/>
      <c r="E29" s="154"/>
      <c r="F29" s="200"/>
      <c r="G29" s="201"/>
      <c r="H29" s="154" t="s">
        <v>674</v>
      </c>
      <c r="I29" s="200">
        <v>350</v>
      </c>
      <c r="J29" s="665"/>
      <c r="K29" s="511"/>
      <c r="L29" s="200"/>
      <c r="M29" s="201"/>
      <c r="N29" s="177"/>
      <c r="O29" s="200"/>
      <c r="P29" s="201"/>
      <c r="Q29" s="154" t="s">
        <v>674</v>
      </c>
      <c r="R29" s="200">
        <v>110</v>
      </c>
      <c r="S29" s="201"/>
      <c r="AA29" s="733" t="s">
        <v>1656</v>
      </c>
      <c r="AB29" s="698">
        <f t="shared" si="1"/>
        <v>0</v>
      </c>
      <c r="AC29" s="696"/>
      <c r="AD29" s="698">
        <f t="shared" si="2"/>
        <v>0</v>
      </c>
      <c r="AE29" s="733" t="s">
        <v>1657</v>
      </c>
      <c r="AF29" s="698">
        <f t="shared" si="3"/>
        <v>0</v>
      </c>
      <c r="AG29" s="696"/>
      <c r="AH29" s="698">
        <f t="shared" si="4"/>
        <v>0</v>
      </c>
      <c r="AI29" s="696"/>
      <c r="AJ29" s="698">
        <f t="shared" si="0"/>
        <v>0</v>
      </c>
      <c r="AK29" s="733" t="s">
        <v>1658</v>
      </c>
      <c r="AL29" s="698">
        <f t="shared" si="5"/>
        <v>0</v>
      </c>
    </row>
    <row r="30" spans="2:38" ht="13.5" customHeight="1">
      <c r="B30" s="154"/>
      <c r="C30" s="200"/>
      <c r="D30" s="665"/>
      <c r="E30" s="511"/>
      <c r="F30" s="200"/>
      <c r="G30" s="201"/>
      <c r="H30" s="154" t="s">
        <v>675</v>
      </c>
      <c r="I30" s="200">
        <v>200</v>
      </c>
      <c r="J30" s="665"/>
      <c r="K30" s="511"/>
      <c r="L30" s="200"/>
      <c r="M30" s="201"/>
      <c r="N30" s="177"/>
      <c r="O30" s="200"/>
      <c r="P30" s="201"/>
      <c r="Q30" s="154"/>
      <c r="R30" s="200"/>
      <c r="S30" s="201"/>
      <c r="AA30" s="734"/>
      <c r="AB30" s="698">
        <f t="shared" si="1"/>
        <v>0</v>
      </c>
      <c r="AC30" s="696"/>
      <c r="AD30" s="698">
        <f t="shared" si="2"/>
        <v>0</v>
      </c>
      <c r="AE30" s="733" t="s">
        <v>1659</v>
      </c>
      <c r="AF30" s="698">
        <f t="shared" si="3"/>
        <v>0</v>
      </c>
      <c r="AG30" s="696"/>
      <c r="AH30" s="698">
        <f t="shared" si="4"/>
        <v>0</v>
      </c>
      <c r="AI30" s="696"/>
      <c r="AJ30" s="698">
        <f t="shared" si="0"/>
        <v>0</v>
      </c>
      <c r="AK30" s="734"/>
      <c r="AL30" s="698">
        <f t="shared" si="5"/>
        <v>0</v>
      </c>
    </row>
    <row r="31" spans="2:38" ht="13.5" customHeight="1">
      <c r="B31" s="154" t="s">
        <v>761</v>
      </c>
      <c r="C31" s="200">
        <v>3330</v>
      </c>
      <c r="D31" s="665"/>
      <c r="E31" s="154" t="s">
        <v>1878</v>
      </c>
      <c r="F31" s="200">
        <v>1590</v>
      </c>
      <c r="G31" s="201"/>
      <c r="H31" s="154" t="s">
        <v>676</v>
      </c>
      <c r="I31" s="200">
        <v>600</v>
      </c>
      <c r="J31" s="665"/>
      <c r="K31" s="513"/>
      <c r="L31" s="200"/>
      <c r="M31" s="201"/>
      <c r="N31" s="177"/>
      <c r="O31" s="200"/>
      <c r="P31" s="201"/>
      <c r="Q31" s="154" t="s">
        <v>687</v>
      </c>
      <c r="R31" s="200">
        <v>50</v>
      </c>
      <c r="S31" s="201"/>
      <c r="AA31" s="733" t="s">
        <v>1660</v>
      </c>
      <c r="AB31" s="698">
        <f t="shared" si="1"/>
        <v>0</v>
      </c>
      <c r="AC31" s="733" t="s">
        <v>1661</v>
      </c>
      <c r="AD31" s="698">
        <f t="shared" si="2"/>
        <v>0</v>
      </c>
      <c r="AE31" s="733" t="s">
        <v>1662</v>
      </c>
      <c r="AF31" s="698">
        <f t="shared" si="3"/>
        <v>0</v>
      </c>
      <c r="AG31" s="696"/>
      <c r="AH31" s="698">
        <f t="shared" si="4"/>
        <v>0</v>
      </c>
      <c r="AI31" s="696"/>
      <c r="AJ31" s="698">
        <f t="shared" si="0"/>
        <v>0</v>
      </c>
      <c r="AK31" s="733" t="s">
        <v>1663</v>
      </c>
      <c r="AL31" s="698">
        <f t="shared" si="5"/>
        <v>0</v>
      </c>
    </row>
    <row r="32" spans="2:38" ht="13.5" customHeight="1">
      <c r="B32" s="154" t="s">
        <v>762</v>
      </c>
      <c r="C32" s="200">
        <v>2510</v>
      </c>
      <c r="D32" s="665"/>
      <c r="E32" s="154"/>
      <c r="F32" s="200"/>
      <c r="G32" s="201"/>
      <c r="H32" s="154" t="s">
        <v>677</v>
      </c>
      <c r="I32" s="200">
        <v>800</v>
      </c>
      <c r="J32" s="673"/>
      <c r="K32" s="151"/>
      <c r="L32" s="198"/>
      <c r="M32" s="199"/>
      <c r="N32" s="177"/>
      <c r="O32" s="200"/>
      <c r="P32" s="201"/>
      <c r="Q32" s="154" t="s">
        <v>688</v>
      </c>
      <c r="R32" s="200">
        <v>900</v>
      </c>
      <c r="S32" s="201"/>
      <c r="AA32" s="733" t="s">
        <v>1664</v>
      </c>
      <c r="AB32" s="698">
        <f t="shared" si="1"/>
        <v>0</v>
      </c>
      <c r="AC32" s="734"/>
      <c r="AD32" s="698">
        <f t="shared" si="2"/>
        <v>0</v>
      </c>
      <c r="AE32" s="733" t="s">
        <v>1665</v>
      </c>
      <c r="AF32" s="698">
        <f t="shared" si="3"/>
        <v>0</v>
      </c>
      <c r="AG32" s="696"/>
      <c r="AH32" s="698">
        <f t="shared" si="4"/>
        <v>0</v>
      </c>
      <c r="AI32" s="696"/>
      <c r="AJ32" s="698">
        <f t="shared" si="0"/>
        <v>0</v>
      </c>
      <c r="AK32" s="733" t="s">
        <v>1666</v>
      </c>
      <c r="AL32" s="698">
        <f t="shared" si="5"/>
        <v>0</v>
      </c>
    </row>
    <row r="33" spans="2:38" ht="13.5" customHeight="1">
      <c r="B33" s="154" t="s">
        <v>678</v>
      </c>
      <c r="C33" s="200">
        <v>250</v>
      </c>
      <c r="D33" s="665"/>
      <c r="E33" s="154"/>
      <c r="F33" s="200"/>
      <c r="G33" s="201"/>
      <c r="H33" s="154"/>
      <c r="I33" s="200"/>
      <c r="J33" s="673"/>
      <c r="K33" s="154"/>
      <c r="L33" s="200"/>
      <c r="M33" s="201"/>
      <c r="N33" s="177"/>
      <c r="O33" s="200"/>
      <c r="P33" s="201"/>
      <c r="Q33" s="154"/>
      <c r="R33" s="200"/>
      <c r="S33" s="732"/>
      <c r="AA33" s="733" t="s">
        <v>1667</v>
      </c>
      <c r="AB33" s="698">
        <f t="shared" si="1"/>
        <v>0</v>
      </c>
      <c r="AC33" s="734"/>
      <c r="AD33" s="698">
        <f t="shared" si="2"/>
        <v>0</v>
      </c>
      <c r="AE33" s="734"/>
      <c r="AF33" s="698">
        <f t="shared" si="3"/>
        <v>0</v>
      </c>
      <c r="AG33" s="696"/>
      <c r="AH33" s="698">
        <f t="shared" si="4"/>
        <v>0</v>
      </c>
      <c r="AI33" s="696"/>
      <c r="AJ33" s="698">
        <f t="shared" si="0"/>
        <v>0</v>
      </c>
      <c r="AK33" s="734"/>
      <c r="AL33" s="698">
        <f t="shared" si="5"/>
        <v>0</v>
      </c>
    </row>
    <row r="34" spans="2:38" ht="13.5" customHeight="1">
      <c r="B34" s="154" t="s">
        <v>763</v>
      </c>
      <c r="C34" s="200">
        <v>2620</v>
      </c>
      <c r="D34" s="665"/>
      <c r="E34" s="154" t="s">
        <v>1879</v>
      </c>
      <c r="F34" s="200">
        <v>1540</v>
      </c>
      <c r="G34" s="201"/>
      <c r="H34" s="154" t="s">
        <v>679</v>
      </c>
      <c r="I34" s="200">
        <v>2900</v>
      </c>
      <c r="J34" s="673"/>
      <c r="K34" s="154"/>
      <c r="L34" s="200"/>
      <c r="M34" s="201"/>
      <c r="N34" s="177"/>
      <c r="O34" s="200"/>
      <c r="P34" s="201"/>
      <c r="Q34" s="154" t="s">
        <v>689</v>
      </c>
      <c r="R34" s="200">
        <v>90</v>
      </c>
      <c r="S34" s="201"/>
      <c r="AA34" s="733" t="s">
        <v>1668</v>
      </c>
      <c r="AB34" s="698">
        <f t="shared" si="1"/>
        <v>0</v>
      </c>
      <c r="AC34" s="733" t="s">
        <v>1669</v>
      </c>
      <c r="AD34" s="698">
        <f t="shared" si="2"/>
        <v>0</v>
      </c>
      <c r="AE34" s="733" t="s">
        <v>1670</v>
      </c>
      <c r="AF34" s="698">
        <f t="shared" si="3"/>
        <v>0</v>
      </c>
      <c r="AG34" s="696"/>
      <c r="AH34" s="698">
        <f t="shared" si="4"/>
        <v>0</v>
      </c>
      <c r="AI34" s="696"/>
      <c r="AJ34" s="698">
        <f t="shared" si="0"/>
        <v>0</v>
      </c>
      <c r="AK34" s="733" t="s">
        <v>1671</v>
      </c>
      <c r="AL34" s="698">
        <f t="shared" si="5"/>
        <v>0</v>
      </c>
    </row>
    <row r="35" spans="2:38" ht="13.5" customHeight="1">
      <c r="B35" s="154" t="s">
        <v>764</v>
      </c>
      <c r="C35" s="200">
        <v>2200</v>
      </c>
      <c r="D35" s="665"/>
      <c r="E35" s="154" t="s">
        <v>1880</v>
      </c>
      <c r="F35" s="200">
        <v>690</v>
      </c>
      <c r="G35" s="201"/>
      <c r="H35" s="154"/>
      <c r="I35" s="200"/>
      <c r="J35" s="665"/>
      <c r="K35" s="151"/>
      <c r="L35" s="198"/>
      <c r="M35" s="199"/>
      <c r="N35" s="177"/>
      <c r="O35" s="200"/>
      <c r="P35" s="201"/>
      <c r="Q35" s="154"/>
      <c r="R35" s="200"/>
      <c r="S35" s="732"/>
      <c r="AA35" s="733" t="s">
        <v>1672</v>
      </c>
      <c r="AB35" s="698">
        <f t="shared" si="1"/>
        <v>0</v>
      </c>
      <c r="AC35" s="733" t="s">
        <v>1673</v>
      </c>
      <c r="AD35" s="698">
        <f t="shared" si="2"/>
        <v>0</v>
      </c>
      <c r="AE35" s="734"/>
      <c r="AF35" s="698">
        <f t="shared" si="3"/>
        <v>0</v>
      </c>
      <c r="AG35" s="696"/>
      <c r="AH35" s="698">
        <f t="shared" si="4"/>
        <v>0</v>
      </c>
      <c r="AI35" s="696"/>
      <c r="AJ35" s="698">
        <f t="shared" si="0"/>
        <v>0</v>
      </c>
      <c r="AK35" s="734"/>
      <c r="AL35" s="698">
        <f t="shared" si="5"/>
        <v>0</v>
      </c>
    </row>
    <row r="36" spans="2:38" ht="13.5" customHeight="1">
      <c r="B36" s="154" t="s">
        <v>765</v>
      </c>
      <c r="C36" s="200">
        <v>2350</v>
      </c>
      <c r="D36" s="665"/>
      <c r="E36" s="154" t="s">
        <v>1881</v>
      </c>
      <c r="F36" s="200">
        <v>550</v>
      </c>
      <c r="G36" s="201"/>
      <c r="H36" s="154" t="s">
        <v>680</v>
      </c>
      <c r="I36" s="200">
        <v>1300</v>
      </c>
      <c r="J36" s="665"/>
      <c r="K36" s="154"/>
      <c r="L36" s="200"/>
      <c r="M36" s="201"/>
      <c r="N36" s="177"/>
      <c r="O36" s="200"/>
      <c r="P36" s="201"/>
      <c r="Q36" s="154" t="s">
        <v>680</v>
      </c>
      <c r="R36" s="200">
        <v>20</v>
      </c>
      <c r="S36" s="201"/>
      <c r="AA36" s="733" t="s">
        <v>1674</v>
      </c>
      <c r="AB36" s="698">
        <f t="shared" si="1"/>
        <v>0</v>
      </c>
      <c r="AC36" s="733" t="s">
        <v>1675</v>
      </c>
      <c r="AD36" s="698">
        <f t="shared" si="2"/>
        <v>0</v>
      </c>
      <c r="AE36" s="733" t="s">
        <v>1676</v>
      </c>
      <c r="AF36" s="698">
        <f t="shared" si="3"/>
        <v>0</v>
      </c>
      <c r="AG36" s="696"/>
      <c r="AH36" s="698">
        <f t="shared" si="4"/>
        <v>0</v>
      </c>
      <c r="AI36" s="696"/>
      <c r="AJ36" s="698">
        <f t="shared" si="0"/>
        <v>0</v>
      </c>
      <c r="AK36" s="733" t="s">
        <v>1677</v>
      </c>
      <c r="AL36" s="698">
        <f t="shared" si="5"/>
        <v>0</v>
      </c>
    </row>
    <row r="37" spans="2:38" ht="13.5" customHeight="1">
      <c r="B37" s="154" t="s">
        <v>1888</v>
      </c>
      <c r="C37" s="200">
        <v>3920</v>
      </c>
      <c r="D37" s="665"/>
      <c r="E37" s="511"/>
      <c r="F37" s="200"/>
      <c r="G37" s="201"/>
      <c r="H37" s="154" t="s">
        <v>414</v>
      </c>
      <c r="I37" s="200">
        <v>3600</v>
      </c>
      <c r="J37" s="665"/>
      <c r="K37" s="154"/>
      <c r="L37" s="200"/>
      <c r="M37" s="201"/>
      <c r="N37" s="177"/>
      <c r="O37" s="200"/>
      <c r="P37" s="201"/>
      <c r="Q37" s="154" t="s">
        <v>690</v>
      </c>
      <c r="R37" s="200">
        <v>20</v>
      </c>
      <c r="S37" s="201"/>
      <c r="AA37" s="733" t="s">
        <v>1678</v>
      </c>
      <c r="AB37" s="698">
        <f t="shared" si="1"/>
        <v>0</v>
      </c>
      <c r="AC37" s="696"/>
      <c r="AD37" s="698">
        <f t="shared" si="2"/>
        <v>0</v>
      </c>
      <c r="AE37" s="733" t="s">
        <v>1679</v>
      </c>
      <c r="AF37" s="698">
        <f t="shared" si="3"/>
        <v>0</v>
      </c>
      <c r="AG37" s="696"/>
      <c r="AH37" s="698">
        <f t="shared" si="4"/>
        <v>0</v>
      </c>
      <c r="AI37" s="696"/>
      <c r="AJ37" s="698">
        <f t="shared" si="0"/>
        <v>0</v>
      </c>
      <c r="AK37" s="733" t="s">
        <v>1680</v>
      </c>
      <c r="AL37" s="698">
        <f t="shared" si="5"/>
        <v>0</v>
      </c>
    </row>
    <row r="38" spans="2:38" ht="13.5" customHeight="1">
      <c r="B38" s="154" t="s">
        <v>681</v>
      </c>
      <c r="C38" s="200">
        <v>570</v>
      </c>
      <c r="D38" s="665"/>
      <c r="E38" s="514"/>
      <c r="F38" s="200"/>
      <c r="G38" s="201"/>
      <c r="H38" s="154"/>
      <c r="I38" s="200"/>
      <c r="J38" s="665"/>
      <c r="K38" s="154"/>
      <c r="L38" s="200"/>
      <c r="M38" s="201"/>
      <c r="N38" s="177"/>
      <c r="O38" s="200"/>
      <c r="P38" s="201"/>
      <c r="Q38" s="154"/>
      <c r="R38" s="200"/>
      <c r="S38" s="201"/>
      <c r="AA38" s="733" t="s">
        <v>1681</v>
      </c>
      <c r="AB38" s="698">
        <f t="shared" si="1"/>
        <v>0</v>
      </c>
      <c r="AC38" s="696"/>
      <c r="AD38" s="698">
        <f t="shared" si="2"/>
        <v>0</v>
      </c>
      <c r="AE38" s="734"/>
      <c r="AF38" s="698">
        <f t="shared" si="3"/>
        <v>0</v>
      </c>
      <c r="AG38" s="696"/>
      <c r="AH38" s="698">
        <f t="shared" si="4"/>
        <v>0</v>
      </c>
      <c r="AI38" s="696"/>
      <c r="AJ38" s="698">
        <f t="shared" si="0"/>
        <v>0</v>
      </c>
      <c r="AK38" s="696"/>
      <c r="AL38" s="698">
        <f>S38</f>
        <v>0</v>
      </c>
    </row>
    <row r="39" spans="2:38" ht="13.5" customHeight="1">
      <c r="B39" s="509" t="s">
        <v>1006</v>
      </c>
      <c r="C39" s="200">
        <v>1430</v>
      </c>
      <c r="D39" s="665"/>
      <c r="E39" s="514"/>
      <c r="F39" s="200"/>
      <c r="G39" s="201"/>
      <c r="H39" s="509" t="s">
        <v>1973</v>
      </c>
      <c r="I39" s="200">
        <v>60</v>
      </c>
      <c r="J39" s="665"/>
      <c r="K39" s="154"/>
      <c r="L39" s="200"/>
      <c r="M39" s="201"/>
      <c r="N39" s="177"/>
      <c r="O39" s="200"/>
      <c r="P39" s="201"/>
      <c r="Q39" s="509"/>
      <c r="R39" s="495"/>
      <c r="S39" s="201"/>
      <c r="AA39" s="733" t="s">
        <v>1682</v>
      </c>
      <c r="AB39" s="698">
        <f t="shared" si="1"/>
        <v>0</v>
      </c>
      <c r="AC39" s="696"/>
      <c r="AD39" s="698">
        <f t="shared" si="2"/>
        <v>0</v>
      </c>
      <c r="AE39" s="734"/>
      <c r="AF39" s="698">
        <f t="shared" si="3"/>
        <v>0</v>
      </c>
      <c r="AG39" s="696"/>
      <c r="AH39" s="698">
        <f t="shared" si="4"/>
        <v>0</v>
      </c>
      <c r="AI39" s="696"/>
      <c r="AJ39" s="698">
        <f t="shared" si="0"/>
        <v>0</v>
      </c>
      <c r="AK39" s="696"/>
      <c r="AL39" s="698">
        <f>S39</f>
        <v>0</v>
      </c>
    </row>
    <row r="40" spans="2:38" ht="13.5" customHeight="1">
      <c r="B40" s="154"/>
      <c r="C40" s="200"/>
      <c r="D40" s="201"/>
      <c r="E40" s="154"/>
      <c r="F40" s="200"/>
      <c r="G40" s="201"/>
      <c r="H40" s="299"/>
      <c r="I40" s="200"/>
      <c r="J40" s="665"/>
      <c r="K40" s="178"/>
      <c r="L40" s="210"/>
      <c r="M40" s="211"/>
      <c r="N40" s="177"/>
      <c r="O40" s="200"/>
      <c r="P40" s="201"/>
      <c r="Q40" s="178"/>
      <c r="R40" s="210"/>
      <c r="S40" s="211"/>
      <c r="AA40" s="696"/>
      <c r="AB40" s="698">
        <f t="shared" si="1"/>
        <v>0</v>
      </c>
      <c r="AC40" s="696"/>
      <c r="AD40" s="698">
        <f t="shared" si="2"/>
        <v>0</v>
      </c>
      <c r="AE40" s="733" t="s">
        <v>1683</v>
      </c>
      <c r="AF40" s="698">
        <f t="shared" si="3"/>
        <v>0</v>
      </c>
      <c r="AG40" s="696"/>
      <c r="AH40" s="698">
        <f t="shared" si="4"/>
        <v>0</v>
      </c>
      <c r="AI40" s="696"/>
      <c r="AJ40" s="698">
        <f t="shared" si="0"/>
        <v>0</v>
      </c>
      <c r="AK40" s="696"/>
      <c r="AL40" s="698">
        <f>S40</f>
        <v>0</v>
      </c>
    </row>
    <row r="41" spans="2:38" ht="13.5" customHeight="1">
      <c r="B41" s="501" t="s">
        <v>436</v>
      </c>
      <c r="C41" s="499">
        <f>SUM(C8:C40)</f>
        <v>56480</v>
      </c>
      <c r="D41" s="502">
        <f>SUM(D8:D40)</f>
        <v>0</v>
      </c>
      <c r="E41" s="500" t="s">
        <v>437</v>
      </c>
      <c r="F41" s="499">
        <f>SUM(F8:F40)</f>
        <v>15060</v>
      </c>
      <c r="G41" s="502">
        <f>SUM(G8:G40)</f>
        <v>0</v>
      </c>
      <c r="H41" s="500" t="s">
        <v>438</v>
      </c>
      <c r="I41" s="499">
        <f>SUM(I8:I40)</f>
        <v>26590</v>
      </c>
      <c r="J41" s="502">
        <f>SUM(J8:J40)</f>
        <v>0</v>
      </c>
      <c r="K41" s="501" t="s">
        <v>420</v>
      </c>
      <c r="L41" s="499">
        <f>SUM(L8:L40)</f>
        <v>4180</v>
      </c>
      <c r="M41" s="502">
        <f>SUM(M8:M40)</f>
        <v>0</v>
      </c>
      <c r="N41" s="501" t="s">
        <v>552</v>
      </c>
      <c r="O41" s="499">
        <f>SUM(O8:O40)</f>
        <v>800</v>
      </c>
      <c r="P41" s="502">
        <f>SUM(P8:P40)</f>
        <v>0</v>
      </c>
      <c r="Q41" s="501" t="s">
        <v>691</v>
      </c>
      <c r="R41" s="499">
        <f>SUM(R8:R40)</f>
        <v>3790</v>
      </c>
      <c r="S41" s="502">
        <f>SUM(S8:S40)</f>
        <v>0</v>
      </c>
      <c r="AA41" s="696"/>
      <c r="AB41" s="698">
        <f t="shared" si="1"/>
        <v>0</v>
      </c>
      <c r="AC41" s="696"/>
      <c r="AD41" s="698">
        <f t="shared" si="2"/>
        <v>0</v>
      </c>
      <c r="AE41" s="696"/>
      <c r="AF41" s="698">
        <f t="shared" si="3"/>
        <v>0</v>
      </c>
      <c r="AG41" s="696"/>
      <c r="AH41" s="698">
        <f t="shared" si="4"/>
        <v>0</v>
      </c>
      <c r="AI41" s="696"/>
      <c r="AJ41" s="698">
        <f t="shared" si="0"/>
        <v>0</v>
      </c>
      <c r="AK41" s="696"/>
      <c r="AL41" s="698">
        <f>S41</f>
        <v>0</v>
      </c>
    </row>
    <row r="42" spans="2:38" ht="13.5" customHeight="1">
      <c r="B42" s="927"/>
      <c r="C42" s="927"/>
      <c r="D42" s="927"/>
      <c r="E42" s="927"/>
      <c r="F42" s="927"/>
      <c r="G42" s="927"/>
      <c r="H42" s="927"/>
      <c r="I42" s="927"/>
      <c r="J42" s="927"/>
      <c r="K42" s="927"/>
      <c r="L42" s="927"/>
      <c r="M42" s="927"/>
      <c r="N42" s="927"/>
      <c r="O42" s="927"/>
      <c r="P42" s="928"/>
      <c r="Q42" s="147" t="s">
        <v>422</v>
      </c>
      <c r="R42" s="206">
        <f>SUM(C41,F41,I41,L41,O41,R41)</f>
        <v>106900</v>
      </c>
      <c r="S42" s="207">
        <f>SUM(D41,G41,J41,M41,P41,S41)</f>
        <v>0</v>
      </c>
      <c r="T42" s="290"/>
    </row>
    <row r="43" spans="2:38" ht="13.5" customHeight="1">
      <c r="B43" s="911"/>
      <c r="C43" s="911"/>
      <c r="D43" s="911"/>
      <c r="E43" s="911"/>
      <c r="F43" s="911"/>
      <c r="G43" s="911"/>
      <c r="H43" s="911"/>
      <c r="I43" s="911"/>
      <c r="J43" s="911"/>
      <c r="K43" s="911"/>
      <c r="L43" s="911"/>
      <c r="M43" s="911"/>
      <c r="N43" s="911"/>
      <c r="O43" s="911"/>
      <c r="P43" s="911"/>
      <c r="Q43" s="911"/>
      <c r="R43" s="911"/>
      <c r="S43" s="911"/>
    </row>
    <row r="44" spans="2:38" ht="13.5" customHeight="1">
      <c r="B44" s="911" t="s">
        <v>682</v>
      </c>
      <c r="C44" s="911"/>
      <c r="D44" s="911"/>
      <c r="E44" s="911"/>
      <c r="F44" s="911"/>
      <c r="G44" s="911"/>
      <c r="H44" s="911"/>
      <c r="I44" s="911"/>
      <c r="J44" s="911"/>
      <c r="K44" s="911"/>
      <c r="L44" s="911"/>
      <c r="M44" s="911"/>
      <c r="N44" s="911"/>
      <c r="O44" s="911"/>
      <c r="P44" s="911"/>
      <c r="Q44" s="911"/>
      <c r="R44" s="911"/>
      <c r="S44" s="911"/>
    </row>
    <row r="45" spans="2:38" ht="13.5" customHeight="1">
      <c r="B45" s="885" t="s">
        <v>1014</v>
      </c>
      <c r="C45" s="885"/>
      <c r="D45" s="885"/>
      <c r="E45" s="885"/>
      <c r="F45" s="885"/>
      <c r="G45" s="885"/>
      <c r="H45" s="885"/>
      <c r="I45" s="885"/>
      <c r="J45" s="885"/>
      <c r="K45" s="885"/>
      <c r="L45" s="885"/>
      <c r="M45" s="885"/>
      <c r="N45" s="885"/>
      <c r="O45" s="885"/>
      <c r="P45" s="885"/>
      <c r="Q45" s="885"/>
      <c r="R45" s="885"/>
      <c r="S45" s="885"/>
    </row>
    <row r="46" spans="2:38" ht="13.5" customHeight="1">
      <c r="B46" s="885" t="s">
        <v>1015</v>
      </c>
      <c r="C46" s="885"/>
      <c r="D46" s="885"/>
      <c r="E46" s="885"/>
      <c r="F46" s="885"/>
      <c r="G46" s="885"/>
      <c r="H46" s="885"/>
      <c r="I46" s="885"/>
      <c r="J46" s="885"/>
      <c r="K46" s="885"/>
      <c r="L46" s="885"/>
      <c r="M46" s="885"/>
      <c r="N46" s="885"/>
      <c r="O46" s="885"/>
      <c r="P46" s="885"/>
      <c r="Q46" s="885"/>
      <c r="R46" s="885"/>
      <c r="S46" s="885"/>
    </row>
    <row r="47" spans="2:38" ht="13.5" customHeight="1"/>
    <row r="48" spans="2:3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spans="2:17" ht="13.5" customHeight="1"/>
    <row r="66" spans="2:17" ht="13.5" customHeight="1">
      <c r="B66" s="218"/>
      <c r="E66" s="218"/>
      <c r="H66" s="218"/>
      <c r="K66" s="218"/>
      <c r="N66" s="218"/>
      <c r="Q66" s="218"/>
    </row>
    <row r="67" spans="2:17" ht="13.5" customHeight="1">
      <c r="B67" s="218"/>
      <c r="E67" s="218"/>
      <c r="H67" s="218"/>
      <c r="K67" s="218"/>
      <c r="N67" s="218"/>
      <c r="Q67" s="218"/>
    </row>
    <row r="68" spans="2:17" ht="13.5" customHeight="1">
      <c r="B68" s="218"/>
      <c r="E68" s="218"/>
      <c r="H68" s="218"/>
      <c r="K68" s="218"/>
      <c r="N68" s="218"/>
      <c r="Q68" s="218"/>
    </row>
    <row r="69" spans="2:17" ht="13.5" customHeight="1">
      <c r="B69" s="218"/>
      <c r="E69" s="218"/>
      <c r="H69" s="218"/>
      <c r="K69" s="218"/>
      <c r="N69" s="218"/>
      <c r="Q69" s="218"/>
    </row>
    <row r="70" spans="2:17" ht="13.5" customHeight="1">
      <c r="B70" s="218"/>
      <c r="E70" s="218"/>
      <c r="H70" s="218"/>
      <c r="K70" s="218"/>
      <c r="N70" s="218"/>
      <c r="Q70" s="218"/>
    </row>
    <row r="71" spans="2:17" ht="13.5" customHeight="1">
      <c r="B71" s="218"/>
      <c r="E71" s="218"/>
      <c r="H71" s="218"/>
      <c r="K71" s="218"/>
      <c r="N71" s="218"/>
      <c r="Q71" s="218"/>
    </row>
    <row r="72" spans="2:17" ht="13.5" customHeight="1">
      <c r="B72" s="218"/>
      <c r="E72" s="218"/>
      <c r="H72" s="218"/>
      <c r="K72" s="218"/>
      <c r="N72" s="218"/>
      <c r="Q72" s="218"/>
    </row>
    <row r="73" spans="2:17" ht="13.5" customHeight="1">
      <c r="B73" s="218"/>
      <c r="E73" s="218"/>
      <c r="H73" s="218"/>
      <c r="K73" s="218"/>
      <c r="N73" s="218"/>
      <c r="Q73" s="218"/>
    </row>
    <row r="74" spans="2:17" ht="13.5" customHeight="1">
      <c r="B74" s="218"/>
      <c r="E74" s="218"/>
      <c r="H74" s="218"/>
      <c r="K74" s="218"/>
      <c r="N74" s="218"/>
      <c r="Q74" s="218"/>
    </row>
    <row r="75" spans="2:17">
      <c r="B75" s="218"/>
      <c r="E75" s="218"/>
      <c r="H75" s="218"/>
      <c r="K75" s="218"/>
      <c r="N75" s="218"/>
      <c r="Q75" s="218"/>
    </row>
    <row r="76" spans="2:17">
      <c r="B76" s="218"/>
      <c r="E76" s="218"/>
      <c r="H76" s="218"/>
      <c r="K76" s="218"/>
      <c r="N76" s="218"/>
      <c r="Q76" s="218"/>
    </row>
  </sheetData>
  <sheetProtection password="9EF0" sheet="1"/>
  <mergeCells count="13">
    <mergeCell ref="AA6:AB6"/>
    <mergeCell ref="AC6:AD6"/>
    <mergeCell ref="AE6:AF6"/>
    <mergeCell ref="AG6:AH6"/>
    <mergeCell ref="AI6:AJ6"/>
    <mergeCell ref="AK6:AL6"/>
    <mergeCell ref="B44:S44"/>
    <mergeCell ref="B45:S45"/>
    <mergeCell ref="B46:S46"/>
    <mergeCell ref="D3:E3"/>
    <mergeCell ref="F3:G3"/>
    <mergeCell ref="B42:P42"/>
    <mergeCell ref="B43:S43"/>
  </mergeCells>
  <phoneticPr fontId="2"/>
  <conditionalFormatting sqref="G38:G40 G26:G36 P14:P40 D32:D40 J8:J40">
    <cfRule type="cellIs" dxfId="13" priority="12" operator="greaterThan">
      <formula>C8</formula>
    </cfRule>
  </conditionalFormatting>
  <conditionalFormatting sqref="G37">
    <cfRule type="cellIs" dxfId="12" priority="9" operator="greaterThan">
      <formula>F37</formula>
    </cfRule>
  </conditionalFormatting>
  <conditionalFormatting sqref="D8:D30">
    <cfRule type="cellIs" dxfId="11" priority="7" operator="greaterThan">
      <formula>C8</formula>
    </cfRule>
  </conditionalFormatting>
  <conditionalFormatting sqref="D31">
    <cfRule type="cellIs" dxfId="10" priority="6" operator="greaterThan">
      <formula>C31</formula>
    </cfRule>
  </conditionalFormatting>
  <conditionalFormatting sqref="G8:G25">
    <cfRule type="cellIs" dxfId="9" priority="5" operator="greaterThan">
      <formula>F8</formula>
    </cfRule>
  </conditionalFormatting>
  <conditionalFormatting sqref="M8:M26">
    <cfRule type="cellIs" dxfId="8" priority="3" operator="greaterThan">
      <formula>L8</formula>
    </cfRule>
  </conditionalFormatting>
  <conditionalFormatting sqref="P8:P13">
    <cfRule type="cellIs" dxfId="7" priority="2" operator="greaterThan">
      <formula>O8</formula>
    </cfRule>
  </conditionalFormatting>
  <conditionalFormatting sqref="S38:S40">
    <cfRule type="cellIs" dxfId="6" priority="1" operator="greaterThan">
      <formula>R38</formula>
    </cfRule>
  </conditionalFormatting>
  <hyperlinks>
    <hyperlink ref="A1" location="最初に入力!A1" tooltip=" " display=" " xr:uid="{3326E6F5-3998-4093-948D-CE379FEE58BC}"/>
  </hyperlinks>
  <pageMargins left="0.31496062992125984" right="0.31496062992125984" top="0.15748031496062992" bottom="0.19685039370078741" header="0.31496062992125984" footer="0"/>
  <pageSetup paperSize="9" scale="86" orientation="landscape" r:id="rId1"/>
  <headerFooter>
    <oddFooter>&amp;R&amp;"ＭＳ Ｐゴシック,標準"&amp;8㈱中国新聞サービスセンター</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8614-F2E6-4154-A52C-2110AA246006}">
  <sheetPr codeName="Sheet24">
    <tabColor rgb="FF00B0F0"/>
  </sheetPr>
  <dimension ref="A1:H24"/>
  <sheetViews>
    <sheetView showGridLines="0" zoomScale="85" zoomScaleNormal="85" workbookViewId="0"/>
  </sheetViews>
  <sheetFormatPr defaultRowHeight="18.75"/>
  <cols>
    <col min="1" max="1" width="1.875" customWidth="1"/>
    <col min="2" max="2" width="11.875" customWidth="1"/>
    <col min="3" max="3" width="45.625" customWidth="1"/>
    <col min="4" max="4" width="41.5" customWidth="1"/>
    <col min="5" max="5" width="18.375" customWidth="1"/>
    <col min="6" max="6" width="14" customWidth="1"/>
  </cols>
  <sheetData>
    <row r="1" spans="1:8">
      <c r="A1" s="180" t="s">
        <v>284</v>
      </c>
      <c r="F1" s="244"/>
    </row>
    <row r="2" spans="1:8">
      <c r="B2" s="245" t="s">
        <v>692</v>
      </c>
    </row>
    <row r="4" spans="1:8" ht="21.75" customHeight="1">
      <c r="B4" s="246" t="s">
        <v>220</v>
      </c>
      <c r="C4" s="247" t="str">
        <f>IF(最初に入力!C2&lt;&gt;"",最初に入力!C2,"")</f>
        <v/>
      </c>
      <c r="D4" s="248"/>
    </row>
    <row r="5" spans="1:8" ht="21.75" customHeight="1">
      <c r="B5" s="246" t="s">
        <v>693</v>
      </c>
      <c r="C5" s="249">
        <f>最初に入力!C3</f>
        <v>0</v>
      </c>
      <c r="H5" s="250"/>
    </row>
    <row r="6" spans="1:8" ht="21.75" customHeight="1">
      <c r="B6" s="246" t="s">
        <v>223</v>
      </c>
      <c r="C6" s="249">
        <f>最初に入力!C4</f>
        <v>0</v>
      </c>
      <c r="H6" s="250"/>
    </row>
    <row r="7" spans="1:8" ht="25.5" customHeight="1">
      <c r="B7" s="246" t="s">
        <v>694</v>
      </c>
      <c r="C7" s="251" t="str">
        <f>IF(SUM(B10:B17)&lt;&gt;0,SUM(B10:B17),"")</f>
        <v/>
      </c>
    </row>
    <row r="9" spans="1:8" ht="24.75" customHeight="1">
      <c r="B9" s="252" t="s">
        <v>695</v>
      </c>
      <c r="C9" s="252" t="s">
        <v>696</v>
      </c>
      <c r="D9" s="252" t="s">
        <v>697</v>
      </c>
      <c r="E9" s="252" t="s">
        <v>698</v>
      </c>
      <c r="F9" s="252" t="s">
        <v>699</v>
      </c>
    </row>
    <row r="10" spans="1:8" ht="28.5">
      <c r="B10" s="253">
        <f>SUM(集計!C28:J28)</f>
        <v>0</v>
      </c>
      <c r="C10" s="254" t="s">
        <v>700</v>
      </c>
      <c r="D10" s="254" t="s">
        <v>701</v>
      </c>
      <c r="E10" s="255" t="s">
        <v>702</v>
      </c>
      <c r="F10" s="256"/>
    </row>
    <row r="11" spans="1:8" ht="28.5">
      <c r="B11" s="253">
        <f>SUM(集計!AG9:AN9)</f>
        <v>0</v>
      </c>
      <c r="C11" s="254" t="s">
        <v>703</v>
      </c>
      <c r="D11" s="254" t="s">
        <v>704</v>
      </c>
      <c r="E11" s="255" t="s">
        <v>705</v>
      </c>
      <c r="F11" s="256"/>
    </row>
    <row r="12" spans="1:8" ht="28.5">
      <c r="B12" s="253">
        <f>SUM(集計!AV17:BC17)</f>
        <v>0</v>
      </c>
      <c r="C12" s="254" t="s">
        <v>706</v>
      </c>
      <c r="D12" s="254" t="s">
        <v>707</v>
      </c>
      <c r="E12" s="255" t="s">
        <v>708</v>
      </c>
      <c r="F12" s="256"/>
    </row>
    <row r="13" spans="1:8" ht="28.5">
      <c r="B13" s="253">
        <f>SUM(集計!R8:Y8)</f>
        <v>0</v>
      </c>
      <c r="C13" s="254" t="s">
        <v>709</v>
      </c>
      <c r="D13" s="254" t="s">
        <v>710</v>
      </c>
      <c r="E13" s="255" t="s">
        <v>711</v>
      </c>
      <c r="F13" s="256"/>
    </row>
    <row r="14" spans="1:8" ht="28.5">
      <c r="B14" s="253">
        <f>枚数集計!B79</f>
        <v>0</v>
      </c>
      <c r="C14" s="257" t="s">
        <v>712</v>
      </c>
      <c r="D14" s="257" t="s">
        <v>713</v>
      </c>
      <c r="E14" s="258" t="s">
        <v>714</v>
      </c>
      <c r="F14" s="256"/>
    </row>
    <row r="15" spans="1:8" ht="28.5">
      <c r="B15" s="253">
        <f>枚数集計!B80</f>
        <v>0</v>
      </c>
      <c r="C15" s="257" t="s">
        <v>715</v>
      </c>
      <c r="D15" s="257" t="s">
        <v>716</v>
      </c>
      <c r="E15" s="258" t="s">
        <v>717</v>
      </c>
      <c r="F15" s="256"/>
    </row>
    <row r="16" spans="1:8" ht="28.5">
      <c r="B16" s="253">
        <f>枚数集計!B81</f>
        <v>0</v>
      </c>
      <c r="C16" s="257" t="s">
        <v>718</v>
      </c>
      <c r="D16" s="257" t="s">
        <v>719</v>
      </c>
      <c r="E16" s="258" t="s">
        <v>720</v>
      </c>
      <c r="F16" s="256"/>
    </row>
    <row r="17" spans="2:8" ht="28.5">
      <c r="B17" s="253">
        <f>枚数集計!B82</f>
        <v>0</v>
      </c>
      <c r="C17" s="257" t="s">
        <v>721</v>
      </c>
      <c r="D17" s="257" t="s">
        <v>722</v>
      </c>
      <c r="E17" s="258" t="s">
        <v>723</v>
      </c>
      <c r="F17" s="256"/>
      <c r="H17" s="259"/>
    </row>
    <row r="18" spans="2:8">
      <c r="H18" s="259"/>
    </row>
    <row r="19" spans="2:8">
      <c r="B19" s="260" t="s">
        <v>724</v>
      </c>
    </row>
    <row r="20" spans="2:8">
      <c r="B20" s="59" t="s">
        <v>725</v>
      </c>
    </row>
    <row r="21" spans="2:8">
      <c r="B21" s="59" t="s">
        <v>726</v>
      </c>
    </row>
    <row r="22" spans="2:8">
      <c r="B22" s="261"/>
    </row>
    <row r="24" spans="2:8">
      <c r="B24" s="248"/>
    </row>
  </sheetData>
  <sheetProtection password="8B70" sheet="1"/>
  <phoneticPr fontId="2"/>
  <conditionalFormatting sqref="C10 C12:E17">
    <cfRule type="expression" dxfId="5" priority="6" stopIfTrue="1">
      <formula>$B10&gt;0</formula>
    </cfRule>
  </conditionalFormatting>
  <conditionalFormatting sqref="C11">
    <cfRule type="expression" dxfId="4" priority="5" stopIfTrue="1">
      <formula>$B11&gt;0</formula>
    </cfRule>
  </conditionalFormatting>
  <conditionalFormatting sqref="D10">
    <cfRule type="expression" dxfId="3" priority="4" stopIfTrue="1">
      <formula>$B10&gt;0</formula>
    </cfRule>
  </conditionalFormatting>
  <conditionalFormatting sqref="D11">
    <cfRule type="expression" dxfId="2" priority="3" stopIfTrue="1">
      <formula>$B11&gt;0</formula>
    </cfRule>
  </conditionalFormatting>
  <conditionalFormatting sqref="E10">
    <cfRule type="expression" dxfId="1" priority="2" stopIfTrue="1">
      <formula>$B10&gt;0</formula>
    </cfRule>
  </conditionalFormatting>
  <conditionalFormatting sqref="E11">
    <cfRule type="expression" dxfId="0" priority="1" stopIfTrue="1">
      <formula>$B11&gt;0</formula>
    </cfRule>
  </conditionalFormatting>
  <hyperlinks>
    <hyperlink ref="A1" location="最初に入力!A1" tooltip=" " display=" " xr:uid="{BC5B9B50-01D1-4502-B3B0-B1E36B5053A4}"/>
  </hyperlinks>
  <pageMargins left="0.43307086614173229" right="0.23622047244094491" top="0.39370078740157483" bottom="0"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A0CC3-7E82-4D9C-BE6C-8D5F89F6300E}">
  <sheetPr codeName="Sheet32">
    <tabColor rgb="FF00B050"/>
    <pageSetUpPr fitToPage="1"/>
  </sheetPr>
  <dimension ref="A1:T38"/>
  <sheetViews>
    <sheetView showGridLines="0" zoomScaleNormal="100" workbookViewId="0"/>
  </sheetViews>
  <sheetFormatPr defaultRowHeight="18.75"/>
  <cols>
    <col min="1" max="1" width="1.875" customWidth="1"/>
    <col min="2" max="2" width="19.125" bestFit="1" customWidth="1"/>
    <col min="3" max="3" width="6.125" customWidth="1"/>
    <col min="4" max="4" width="7.625" customWidth="1"/>
    <col min="5" max="5" width="6.125" customWidth="1"/>
    <col min="6" max="6" width="7.625" customWidth="1"/>
    <col min="7" max="7" width="6.125" customWidth="1"/>
    <col min="8" max="8" width="7.625" customWidth="1"/>
    <col min="9" max="9" width="6.125" customWidth="1"/>
    <col min="10" max="10" width="8.5" bestFit="1" customWidth="1"/>
    <col min="11" max="11" width="6.125" customWidth="1"/>
    <col min="12" max="12" width="7.625" customWidth="1"/>
    <col min="13" max="13" width="6.125" customWidth="1"/>
    <col min="14" max="14" width="7.625" customWidth="1"/>
    <col min="15" max="15" width="6.125" customWidth="1"/>
    <col min="16" max="16" width="7.625" customWidth="1"/>
    <col min="17" max="17" width="6.125" customWidth="1"/>
    <col min="18" max="18" width="7.625" customWidth="1"/>
    <col min="19" max="19" width="6.125" customWidth="1"/>
    <col min="20" max="20" width="7.625" customWidth="1"/>
  </cols>
  <sheetData>
    <row r="1" spans="2:20">
      <c r="B1" s="29" t="s">
        <v>189</v>
      </c>
      <c r="C1" s="30"/>
      <c r="N1" s="31"/>
      <c r="O1" s="32"/>
      <c r="P1" s="32"/>
    </row>
    <row r="2" spans="2:20">
      <c r="B2" s="33"/>
      <c r="C2" s="34"/>
      <c r="T2" s="35" t="s">
        <v>2007</v>
      </c>
    </row>
    <row r="3" spans="2:20">
      <c r="C3" s="36" t="s">
        <v>190</v>
      </c>
      <c r="D3" s="37"/>
      <c r="E3" s="37"/>
      <c r="F3" s="37"/>
      <c r="G3" s="37"/>
      <c r="H3" s="37"/>
      <c r="I3" s="37"/>
      <c r="J3" s="37"/>
      <c r="K3" s="37"/>
      <c r="L3" s="37"/>
      <c r="M3" s="37"/>
      <c r="N3" s="37"/>
      <c r="O3" s="37"/>
      <c r="P3" s="37"/>
      <c r="Q3" s="37"/>
      <c r="R3" s="37"/>
      <c r="S3" s="37"/>
      <c r="T3" s="38"/>
    </row>
    <row r="4" spans="2:20">
      <c r="B4" s="39" t="s">
        <v>191</v>
      </c>
      <c r="C4" s="40" t="s">
        <v>192</v>
      </c>
      <c r="D4" s="41"/>
      <c r="E4" s="40" t="s">
        <v>193</v>
      </c>
      <c r="F4" s="41"/>
      <c r="G4" s="40" t="s">
        <v>194</v>
      </c>
      <c r="H4" s="41"/>
      <c r="I4" s="40" t="s">
        <v>195</v>
      </c>
      <c r="J4" s="41"/>
      <c r="K4" s="40" t="s">
        <v>1810</v>
      </c>
      <c r="L4" s="41"/>
      <c r="M4" s="40" t="s">
        <v>196</v>
      </c>
      <c r="N4" s="41"/>
      <c r="O4" s="40" t="s">
        <v>197</v>
      </c>
      <c r="P4" s="41"/>
      <c r="Q4" s="40" t="s">
        <v>198</v>
      </c>
      <c r="R4" s="41"/>
      <c r="S4" s="40" t="s">
        <v>199</v>
      </c>
      <c r="T4" s="41"/>
    </row>
    <row r="5" spans="2:20">
      <c r="B5" s="834" t="s">
        <v>200</v>
      </c>
      <c r="C5" s="836">
        <v>3.2</v>
      </c>
      <c r="D5" s="838">
        <v>3.52</v>
      </c>
      <c r="E5" s="824">
        <v>4.9000000000000004</v>
      </c>
      <c r="F5" s="826">
        <v>5.39</v>
      </c>
      <c r="G5" s="824">
        <v>9</v>
      </c>
      <c r="H5" s="826">
        <v>9.9</v>
      </c>
      <c r="I5" s="824">
        <v>14</v>
      </c>
      <c r="J5" s="826">
        <v>15.4</v>
      </c>
      <c r="K5" s="824">
        <v>5.5</v>
      </c>
      <c r="L5" s="826">
        <v>6.05</v>
      </c>
      <c r="M5" s="824">
        <v>3.7</v>
      </c>
      <c r="N5" s="826">
        <v>4.07</v>
      </c>
      <c r="O5" s="824">
        <v>5.9</v>
      </c>
      <c r="P5" s="826">
        <v>6.49</v>
      </c>
      <c r="Q5" s="828" t="s">
        <v>201</v>
      </c>
      <c r="R5" s="829"/>
      <c r="S5" s="828" t="s">
        <v>201</v>
      </c>
      <c r="T5" s="829"/>
    </row>
    <row r="6" spans="2:20">
      <c r="B6" s="835"/>
      <c r="C6" s="837"/>
      <c r="D6" s="839"/>
      <c r="E6" s="825"/>
      <c r="F6" s="827"/>
      <c r="G6" s="825"/>
      <c r="H6" s="827"/>
      <c r="I6" s="825"/>
      <c r="J6" s="827"/>
      <c r="K6" s="825"/>
      <c r="L6" s="827"/>
      <c r="M6" s="825"/>
      <c r="N6" s="827"/>
      <c r="O6" s="825"/>
      <c r="P6" s="827"/>
      <c r="Q6" s="830"/>
      <c r="R6" s="831"/>
      <c r="S6" s="830"/>
      <c r="T6" s="831"/>
    </row>
    <row r="7" spans="2:20">
      <c r="B7" s="42" t="s">
        <v>202</v>
      </c>
      <c r="C7" s="790">
        <v>3.2</v>
      </c>
      <c r="D7" s="791">
        <v>3.52</v>
      </c>
      <c r="E7" s="43">
        <v>4.5999999999999996</v>
      </c>
      <c r="F7" s="44">
        <v>5.0599999999999996</v>
      </c>
      <c r="G7" s="43">
        <v>9</v>
      </c>
      <c r="H7" s="44">
        <v>9.9</v>
      </c>
      <c r="I7" s="43">
        <v>14</v>
      </c>
      <c r="J7" s="44">
        <v>15.4</v>
      </c>
      <c r="K7" s="43">
        <v>5.5</v>
      </c>
      <c r="L7" s="45">
        <v>6.05</v>
      </c>
      <c r="M7" s="43">
        <v>3.7</v>
      </c>
      <c r="N7" s="44">
        <v>4.07</v>
      </c>
      <c r="O7" s="46">
        <v>5.6</v>
      </c>
      <c r="P7" s="44">
        <v>6.16</v>
      </c>
      <c r="Q7" s="43">
        <v>3.5</v>
      </c>
      <c r="R7" s="45">
        <v>3.85</v>
      </c>
      <c r="S7" s="43">
        <v>4.9000000000000004</v>
      </c>
      <c r="T7" s="44">
        <v>5.39</v>
      </c>
    </row>
    <row r="8" spans="2:20">
      <c r="B8" s="47" t="s">
        <v>203</v>
      </c>
      <c r="C8" s="48"/>
      <c r="D8" s="49"/>
      <c r="E8" s="48"/>
      <c r="F8" s="49"/>
      <c r="G8" s="48"/>
      <c r="H8" s="49"/>
      <c r="I8" s="48"/>
      <c r="J8" s="49"/>
      <c r="K8" s="48"/>
      <c r="L8" s="50"/>
      <c r="M8" s="48"/>
      <c r="N8" s="49"/>
      <c r="O8" s="51"/>
      <c r="P8" s="49"/>
      <c r="Q8" s="48"/>
      <c r="R8" s="50"/>
      <c r="S8" s="48"/>
      <c r="T8" s="49"/>
    </row>
    <row r="9" spans="2:20">
      <c r="B9" s="832" t="s">
        <v>1811</v>
      </c>
      <c r="C9" s="48"/>
      <c r="D9" s="49"/>
      <c r="E9" s="48"/>
      <c r="F9" s="49"/>
      <c r="G9" s="48"/>
      <c r="H9" s="49"/>
      <c r="I9" s="48"/>
      <c r="J9" s="49"/>
      <c r="K9" s="48"/>
      <c r="L9" s="49"/>
      <c r="M9" s="48"/>
      <c r="N9" s="49"/>
      <c r="O9" s="48"/>
      <c r="P9" s="49"/>
      <c r="Q9" s="52">
        <v>3.2</v>
      </c>
      <c r="R9" s="53">
        <v>3.52</v>
      </c>
      <c r="S9" s="52">
        <v>4.5999999999999996</v>
      </c>
      <c r="T9" s="54">
        <v>5.0599999999999996</v>
      </c>
    </row>
    <row r="10" spans="2:20">
      <c r="B10" s="833"/>
      <c r="C10" s="48"/>
      <c r="D10" s="49"/>
      <c r="E10" s="48"/>
      <c r="F10" s="49"/>
      <c r="G10" s="48"/>
      <c r="H10" s="49"/>
      <c r="I10" s="48"/>
      <c r="J10" s="49"/>
      <c r="K10" s="48"/>
      <c r="L10" s="50"/>
      <c r="M10" s="48"/>
      <c r="N10" s="49"/>
      <c r="O10" s="51"/>
      <c r="P10" s="49"/>
      <c r="Q10" s="48"/>
      <c r="R10" s="50"/>
      <c r="S10" s="48"/>
      <c r="T10" s="49"/>
    </row>
    <row r="11" spans="2:20">
      <c r="B11" s="773" t="s">
        <v>1812</v>
      </c>
      <c r="C11" s="52">
        <v>3.3</v>
      </c>
      <c r="D11" s="54">
        <v>3.63</v>
      </c>
      <c r="E11" s="52">
        <v>4.5</v>
      </c>
      <c r="F11" s="54">
        <v>4.95</v>
      </c>
      <c r="G11" s="52">
        <v>9</v>
      </c>
      <c r="H11" s="54">
        <v>9.9</v>
      </c>
      <c r="I11" s="52">
        <v>14</v>
      </c>
      <c r="J11" s="54">
        <v>15.4</v>
      </c>
      <c r="K11" s="52">
        <v>5</v>
      </c>
      <c r="L11" s="53">
        <v>5.5</v>
      </c>
      <c r="M11" s="52">
        <v>4.3</v>
      </c>
      <c r="N11" s="54">
        <v>4.7300000000000004</v>
      </c>
      <c r="O11" s="55">
        <v>5.5</v>
      </c>
      <c r="P11" s="54">
        <v>6.05</v>
      </c>
      <c r="Q11" s="52">
        <v>3.8</v>
      </c>
      <c r="R11" s="53">
        <v>4.18</v>
      </c>
      <c r="S11" s="52">
        <v>5</v>
      </c>
      <c r="T11" s="54">
        <v>5.5</v>
      </c>
    </row>
    <row r="12" spans="2:20">
      <c r="B12" s="47" t="s">
        <v>204</v>
      </c>
      <c r="C12" s="48"/>
      <c r="D12" s="49"/>
      <c r="E12" s="48"/>
      <c r="F12" s="49"/>
      <c r="G12" s="48"/>
      <c r="H12" s="49"/>
      <c r="I12" s="48"/>
      <c r="J12" s="49"/>
      <c r="K12" s="48"/>
      <c r="L12" s="50"/>
      <c r="M12" s="48"/>
      <c r="N12" s="49"/>
      <c r="O12" s="51"/>
      <c r="P12" s="49"/>
      <c r="Q12" s="48"/>
      <c r="R12" s="50"/>
      <c r="S12" s="48"/>
      <c r="T12" s="49"/>
    </row>
    <row r="13" spans="2:20">
      <c r="B13" s="47" t="s">
        <v>205</v>
      </c>
      <c r="C13" s="48"/>
      <c r="D13" s="49"/>
      <c r="E13" s="48"/>
      <c r="F13" s="49"/>
      <c r="G13" s="48"/>
      <c r="H13" s="49"/>
      <c r="I13" s="48"/>
      <c r="J13" s="49"/>
      <c r="K13" s="48"/>
      <c r="L13" s="49"/>
      <c r="M13" s="48"/>
      <c r="N13" s="49"/>
      <c r="O13" s="51"/>
      <c r="P13" s="49"/>
      <c r="Q13" s="48"/>
      <c r="R13" s="50"/>
      <c r="S13" s="48"/>
      <c r="T13" s="49"/>
    </row>
    <row r="14" spans="2:20">
      <c r="B14" s="47" t="s">
        <v>206</v>
      </c>
      <c r="C14" s="48"/>
      <c r="D14" s="49"/>
      <c r="E14" s="48"/>
      <c r="F14" s="49"/>
      <c r="G14" s="56"/>
      <c r="H14" s="57"/>
      <c r="I14" s="56"/>
      <c r="J14" s="57"/>
      <c r="K14" s="48"/>
      <c r="L14" s="50"/>
      <c r="M14" s="48"/>
      <c r="N14" s="49"/>
      <c r="O14" s="48"/>
      <c r="P14" s="49"/>
      <c r="Q14" s="52">
        <v>3.3</v>
      </c>
      <c r="R14" s="53">
        <v>3.63</v>
      </c>
      <c r="S14" s="52">
        <v>4.5</v>
      </c>
      <c r="T14" s="54">
        <v>4.95</v>
      </c>
    </row>
    <row r="15" spans="2:20">
      <c r="B15" s="821" t="s">
        <v>1813</v>
      </c>
      <c r="C15" s="48"/>
      <c r="D15" s="49"/>
      <c r="E15" s="48"/>
      <c r="F15" s="49"/>
      <c r="G15" s="52">
        <v>8</v>
      </c>
      <c r="H15" s="54">
        <v>8.8000000000000007</v>
      </c>
      <c r="I15" s="52">
        <v>13</v>
      </c>
      <c r="J15" s="54">
        <v>14.3</v>
      </c>
      <c r="K15" s="48"/>
      <c r="L15" s="50"/>
      <c r="M15" s="48"/>
      <c r="N15" s="49"/>
      <c r="O15" s="51"/>
      <c r="P15" s="49"/>
      <c r="Q15" s="48"/>
      <c r="R15" s="49"/>
      <c r="S15" s="48"/>
      <c r="T15" s="49"/>
    </row>
    <row r="16" spans="2:20">
      <c r="B16" s="822"/>
      <c r="C16" s="48"/>
      <c r="D16" s="49"/>
      <c r="E16" s="48"/>
      <c r="F16" s="49"/>
      <c r="G16" s="48"/>
      <c r="H16" s="49"/>
      <c r="I16" s="48"/>
      <c r="J16" s="49"/>
      <c r="K16" s="48"/>
      <c r="L16" s="50"/>
      <c r="M16" s="48"/>
      <c r="N16" s="49"/>
      <c r="O16" s="51"/>
      <c r="P16" s="49"/>
      <c r="Q16" s="48"/>
      <c r="R16" s="50"/>
      <c r="S16" s="48"/>
      <c r="T16" s="49"/>
    </row>
    <row r="17" spans="1:20">
      <c r="B17" s="823"/>
      <c r="C17" s="48"/>
      <c r="D17" s="49"/>
      <c r="E17" s="48"/>
      <c r="F17" s="49"/>
      <c r="G17" s="48"/>
      <c r="H17" s="49"/>
      <c r="I17" s="48"/>
      <c r="J17" s="49"/>
      <c r="K17" s="48"/>
      <c r="L17" s="50"/>
      <c r="M17" s="48"/>
      <c r="N17" s="49"/>
      <c r="O17" s="51"/>
      <c r="P17" s="49"/>
      <c r="Q17" s="48"/>
      <c r="R17" s="50"/>
      <c r="S17" s="48"/>
      <c r="T17" s="49"/>
    </row>
    <row r="18" spans="1:20">
      <c r="B18" s="58" t="s">
        <v>207</v>
      </c>
      <c r="C18" s="48"/>
      <c r="D18" s="49"/>
      <c r="E18" s="48"/>
      <c r="F18" s="49"/>
      <c r="G18" s="48"/>
      <c r="H18" s="49"/>
      <c r="I18" s="48"/>
      <c r="J18" s="49"/>
      <c r="K18" s="48"/>
      <c r="L18" s="50"/>
      <c r="M18" s="48"/>
      <c r="N18" s="49"/>
      <c r="O18" s="51"/>
      <c r="P18" s="49"/>
      <c r="Q18" s="52">
        <v>3.8</v>
      </c>
      <c r="R18" s="54">
        <v>4.18</v>
      </c>
      <c r="S18" s="52">
        <v>5</v>
      </c>
      <c r="T18" s="54">
        <v>5.5</v>
      </c>
    </row>
    <row r="19" spans="1:20">
      <c r="B19" s="39" t="s">
        <v>208</v>
      </c>
      <c r="C19" s="774">
        <v>3.2</v>
      </c>
      <c r="D19" s="45">
        <v>3.52</v>
      </c>
      <c r="E19" s="774">
        <v>4.7</v>
      </c>
      <c r="F19" s="775">
        <v>5.17</v>
      </c>
      <c r="G19" s="774">
        <v>7.7</v>
      </c>
      <c r="H19" s="775">
        <v>8.4700000000000006</v>
      </c>
      <c r="I19" s="774">
        <v>13.6</v>
      </c>
      <c r="J19" s="775">
        <v>14.96</v>
      </c>
      <c r="K19" s="776" t="s">
        <v>201</v>
      </c>
      <c r="L19" s="777"/>
      <c r="M19" s="774">
        <v>3.8</v>
      </c>
      <c r="N19" s="775">
        <v>4.18</v>
      </c>
      <c r="O19" s="776" t="s">
        <v>201</v>
      </c>
      <c r="P19" s="777"/>
      <c r="Q19" s="776" t="s">
        <v>201</v>
      </c>
      <c r="R19" s="777"/>
      <c r="S19" s="776" t="s">
        <v>201</v>
      </c>
      <c r="T19" s="777"/>
    </row>
    <row r="20" spans="1:20">
      <c r="D20" s="127"/>
    </row>
    <row r="21" spans="1:20">
      <c r="B21" s="29" t="s">
        <v>1814</v>
      </c>
      <c r="C21" s="778"/>
      <c r="D21" s="778"/>
      <c r="E21" s="778"/>
      <c r="F21" s="778"/>
      <c r="G21" s="778"/>
      <c r="H21" s="778"/>
      <c r="I21" s="778"/>
      <c r="J21" s="778"/>
      <c r="K21" s="778"/>
      <c r="L21" s="778"/>
      <c r="M21" s="778"/>
      <c r="N21" s="778"/>
    </row>
    <row r="22" spans="1:20">
      <c r="A22" s="779"/>
      <c r="B22" s="36" t="s">
        <v>1815</v>
      </c>
      <c r="C22" s="37"/>
      <c r="D22" s="37"/>
      <c r="E22" s="37"/>
      <c r="F22" s="37"/>
      <c r="G22" s="37"/>
      <c r="H22" s="37"/>
      <c r="I22" s="37"/>
      <c r="J22" s="37"/>
      <c r="K22" s="37" t="s">
        <v>1816</v>
      </c>
      <c r="L22" s="37"/>
      <c r="M22" s="37"/>
      <c r="N22" s="38"/>
    </row>
    <row r="23" spans="1:20">
      <c r="A23" s="779"/>
      <c r="B23" s="36" t="s">
        <v>1817</v>
      </c>
      <c r="C23" s="37"/>
      <c r="D23" s="37"/>
      <c r="E23" s="37"/>
      <c r="F23" s="37"/>
      <c r="G23" s="37"/>
      <c r="H23" s="37"/>
      <c r="I23" s="37"/>
      <c r="J23" s="37"/>
      <c r="K23" s="37" t="s">
        <v>1818</v>
      </c>
      <c r="L23" s="37"/>
      <c r="M23" s="37"/>
      <c r="N23" s="38"/>
    </row>
    <row r="24" spans="1:20">
      <c r="A24" s="779"/>
      <c r="B24" t="s">
        <v>1819</v>
      </c>
      <c r="J24" s="780" t="s">
        <v>1820</v>
      </c>
      <c r="K24" t="s">
        <v>1821</v>
      </c>
      <c r="N24" s="779"/>
    </row>
    <row r="25" spans="1:20">
      <c r="A25" s="779"/>
      <c r="C25" t="s">
        <v>1758</v>
      </c>
      <c r="G25" t="s">
        <v>1822</v>
      </c>
      <c r="J25" s="780" t="s">
        <v>1823</v>
      </c>
      <c r="K25" t="s">
        <v>1816</v>
      </c>
      <c r="N25" s="779"/>
    </row>
    <row r="26" spans="1:20">
      <c r="A26" s="779"/>
      <c r="J26" s="780" t="s">
        <v>1824</v>
      </c>
      <c r="K26" t="s">
        <v>1825</v>
      </c>
      <c r="N26" s="779"/>
    </row>
    <row r="27" spans="1:20">
      <c r="A27" s="779"/>
      <c r="B27" s="781"/>
      <c r="C27" s="778"/>
      <c r="D27" s="778"/>
      <c r="E27" s="778" t="s">
        <v>1826</v>
      </c>
      <c r="F27" s="778"/>
      <c r="G27" s="778"/>
      <c r="H27" s="778"/>
      <c r="I27" s="778"/>
      <c r="J27" s="782" t="s">
        <v>1827</v>
      </c>
      <c r="K27" s="778" t="s">
        <v>1828</v>
      </c>
      <c r="L27" s="778"/>
      <c r="M27" s="778"/>
      <c r="N27" s="783"/>
    </row>
    <row r="28" spans="1:20">
      <c r="J28" s="780"/>
    </row>
    <row r="29" spans="1:20">
      <c r="B29" s="59" t="s">
        <v>209</v>
      </c>
    </row>
    <row r="30" spans="1:20">
      <c r="B30" s="59" t="s">
        <v>210</v>
      </c>
    </row>
    <row r="31" spans="1:20">
      <c r="B31" s="59" t="s">
        <v>211</v>
      </c>
      <c r="C31" s="60"/>
      <c r="D31" s="60"/>
      <c r="E31" s="60"/>
      <c r="F31" s="60"/>
      <c r="G31" s="60"/>
      <c r="H31" s="60"/>
      <c r="I31" s="60"/>
    </row>
    <row r="32" spans="1:20">
      <c r="B32" s="59" t="s">
        <v>212</v>
      </c>
    </row>
    <row r="33" spans="2:2">
      <c r="B33" s="59" t="s">
        <v>213</v>
      </c>
    </row>
    <row r="34" spans="2:2">
      <c r="B34" s="59" t="s">
        <v>1829</v>
      </c>
    </row>
    <row r="35" spans="2:2">
      <c r="B35" s="61" t="s">
        <v>214</v>
      </c>
    </row>
    <row r="38" spans="2:2">
      <c r="B38" s="62"/>
    </row>
  </sheetData>
  <sheetProtection password="9EF0" sheet="1"/>
  <mergeCells count="19">
    <mergeCell ref="Q5:R6"/>
    <mergeCell ref="S5:T6"/>
    <mergeCell ref="B9:B10"/>
    <mergeCell ref="P5:P6"/>
    <mergeCell ref="B5:B6"/>
    <mergeCell ref="C5:C6"/>
    <mergeCell ref="D5:D6"/>
    <mergeCell ref="E5:E6"/>
    <mergeCell ref="F5:F6"/>
    <mergeCell ref="G5:G6"/>
    <mergeCell ref="B15:B17"/>
    <mergeCell ref="K5:K6"/>
    <mergeCell ref="L5:L6"/>
    <mergeCell ref="M5:M6"/>
    <mergeCell ref="N5:N6"/>
    <mergeCell ref="O5:O6"/>
    <mergeCell ref="H5:H6"/>
    <mergeCell ref="I5:I6"/>
    <mergeCell ref="J5:J6"/>
  </mergeCells>
  <phoneticPr fontId="2"/>
  <pageMargins left="0.43307086614173229" right="0.23622047244094491" top="0.39370078740157483" bottom="0" header="0.31496062992125984" footer="0.31496062992125984"/>
  <pageSetup paperSize="9" scale="8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71160-EB31-4353-B5C0-F49A821DB691}">
  <sheetPr codeName="Sheet26">
    <tabColor rgb="FF0070C0"/>
    <pageSetUpPr fitToPage="1"/>
  </sheetPr>
  <dimension ref="B1:E9"/>
  <sheetViews>
    <sheetView showGridLines="0" zoomScaleNormal="100" workbookViewId="0"/>
  </sheetViews>
  <sheetFormatPr defaultRowHeight="18.75"/>
  <cols>
    <col min="1" max="1" width="0.625" customWidth="1"/>
    <col min="2" max="2" width="2.875" customWidth="1"/>
    <col min="3" max="3" width="37.375" customWidth="1"/>
    <col min="4" max="4" width="105.625" customWidth="1"/>
  </cols>
  <sheetData>
    <row r="1" spans="2:5" ht="21" customHeight="1">
      <c r="B1" s="63" t="s">
        <v>215</v>
      </c>
    </row>
    <row r="2" spans="2:5" ht="19.5" customHeight="1">
      <c r="B2" s="39"/>
      <c r="C2" s="64" t="s">
        <v>1004</v>
      </c>
      <c r="D2" s="64" t="s">
        <v>216</v>
      </c>
    </row>
    <row r="3" spans="2:5" ht="62.25" customHeight="1">
      <c r="B3" s="65">
        <v>1</v>
      </c>
      <c r="C3" s="64"/>
      <c r="D3" s="66" t="s">
        <v>1002</v>
      </c>
    </row>
    <row r="4" spans="2:5" ht="222.75" customHeight="1">
      <c r="B4" s="65">
        <v>2</v>
      </c>
      <c r="C4" s="64"/>
      <c r="D4" s="66" t="s">
        <v>1007</v>
      </c>
    </row>
    <row r="5" spans="2:5" ht="60.75" customHeight="1">
      <c r="B5" s="65">
        <v>3</v>
      </c>
      <c r="C5" s="64"/>
      <c r="D5" s="66" t="s">
        <v>217</v>
      </c>
    </row>
    <row r="6" spans="2:5" ht="60" customHeight="1">
      <c r="B6" s="65">
        <v>4</v>
      </c>
      <c r="C6" s="64"/>
      <c r="D6" s="66" t="s">
        <v>218</v>
      </c>
    </row>
    <row r="7" spans="2:5" ht="51" customHeight="1">
      <c r="B7" s="65">
        <v>5</v>
      </c>
      <c r="C7" s="64"/>
      <c r="D7" s="67" t="s">
        <v>1003</v>
      </c>
    </row>
    <row r="8" spans="2:5" ht="49.5" customHeight="1">
      <c r="B8" s="65">
        <v>6</v>
      </c>
      <c r="C8" s="64"/>
      <c r="D8" s="66" t="s">
        <v>1897</v>
      </c>
    </row>
    <row r="9" spans="2:5">
      <c r="C9" s="675"/>
      <c r="D9" s="676"/>
      <c r="E9" s="675"/>
    </row>
  </sheetData>
  <sheetProtection password="9EF0" sheet="1"/>
  <phoneticPr fontId="2"/>
  <pageMargins left="0.43307086614173229" right="0.23622047244094491" top="0.39370078740157483" bottom="0" header="0.31496062992125984" footer="0.31496062992125984"/>
  <pageSetup paperSize="9" scale="88"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54ED7-D0C0-4EB3-81BD-DBDD8A82EF10}">
  <sheetPr codeName="Sheet21">
    <tabColor rgb="FFFF0000"/>
    <pageSetUpPr fitToPage="1"/>
  </sheetPr>
  <dimension ref="A1:AA31"/>
  <sheetViews>
    <sheetView showGridLines="0" tabSelected="1" zoomScaleNormal="100" workbookViewId="0"/>
  </sheetViews>
  <sheetFormatPr defaultRowHeight="13.5"/>
  <cols>
    <col min="1" max="1" width="3" style="71" customWidth="1"/>
    <col min="2" max="2" width="15.875" style="71" customWidth="1"/>
    <col min="3" max="3" width="9.875" style="71" customWidth="1"/>
    <col min="4" max="5" width="10.5" style="71" customWidth="1"/>
    <col min="6" max="6" width="26.375" style="71" customWidth="1"/>
    <col min="7" max="8" width="5.375" style="71" customWidth="1"/>
    <col min="9" max="9" width="10.5" style="71" customWidth="1"/>
    <col min="10" max="10" width="0.125" style="71" customWidth="1"/>
    <col min="11" max="11" width="11" style="71" customWidth="1"/>
    <col min="12" max="12" width="13.625" style="71" customWidth="1"/>
    <col min="13" max="13" width="15.5" style="71" customWidth="1"/>
    <col min="14" max="14" width="8.375" style="71" customWidth="1"/>
    <col min="15" max="15" width="9" style="71"/>
    <col min="16" max="16" width="11.625" style="71" bestFit="1" customWidth="1"/>
    <col min="17" max="26" width="9" style="71"/>
    <col min="27" max="27" width="0" style="71" hidden="1" customWidth="1"/>
    <col min="28" max="16384" width="9" style="71"/>
  </cols>
  <sheetData>
    <row r="1" spans="1:27" ht="36.75" customHeight="1">
      <c r="A1" s="68"/>
      <c r="B1" s="69" t="s">
        <v>219</v>
      </c>
      <c r="C1" s="68"/>
      <c r="D1" s="68"/>
      <c r="E1" s="68"/>
      <c r="F1" s="750" t="s">
        <v>1721</v>
      </c>
      <c r="G1" s="70"/>
      <c r="H1" s="70"/>
      <c r="I1" s="70"/>
      <c r="J1" s="70"/>
      <c r="K1" s="70"/>
      <c r="L1" s="739" t="s">
        <v>1809</v>
      </c>
      <c r="M1" s="70"/>
      <c r="N1" s="35" t="s">
        <v>2006</v>
      </c>
      <c r="AA1" s="71" t="s">
        <v>1027</v>
      </c>
    </row>
    <row r="2" spans="1:27" ht="21" customHeight="1">
      <c r="A2" s="72"/>
      <c r="B2" s="73" t="s">
        <v>220</v>
      </c>
      <c r="C2" s="866"/>
      <c r="D2" s="867"/>
      <c r="E2" s="751" t="s">
        <v>1722</v>
      </c>
      <c r="F2" s="784"/>
      <c r="G2" s="81"/>
      <c r="H2" s="74" t="s">
        <v>221</v>
      </c>
      <c r="I2" s="75"/>
      <c r="J2" s="75"/>
      <c r="K2" s="75"/>
      <c r="L2" s="75"/>
      <c r="M2" s="75"/>
      <c r="N2" s="76"/>
      <c r="P2" s="752"/>
    </row>
    <row r="3" spans="1:27" ht="21" customHeight="1">
      <c r="A3" s="72"/>
      <c r="B3" s="73" t="s">
        <v>222</v>
      </c>
      <c r="C3" s="852"/>
      <c r="D3" s="852"/>
      <c r="E3" s="852"/>
      <c r="F3" s="852"/>
      <c r="G3" s="72"/>
      <c r="H3" s="856"/>
      <c r="I3" s="857"/>
      <c r="J3" s="857"/>
      <c r="K3" s="857"/>
      <c r="L3" s="857"/>
      <c r="M3" s="858"/>
      <c r="N3" s="72"/>
    </row>
    <row r="4" spans="1:27" ht="21" customHeight="1">
      <c r="A4" s="72"/>
      <c r="B4" s="73" t="s">
        <v>223</v>
      </c>
      <c r="C4" s="852"/>
      <c r="D4" s="852"/>
      <c r="E4" s="852"/>
      <c r="F4" s="852"/>
      <c r="G4" s="72"/>
      <c r="H4" s="859"/>
      <c r="I4" s="860"/>
      <c r="J4" s="860"/>
      <c r="K4" s="860"/>
      <c r="L4" s="860"/>
      <c r="M4" s="861"/>
      <c r="N4" s="72"/>
    </row>
    <row r="5" spans="1:27" ht="21" customHeight="1">
      <c r="A5" s="72"/>
      <c r="B5" s="73" t="s">
        <v>224</v>
      </c>
      <c r="C5" s="862">
        <f>集計!C1</f>
        <v>0</v>
      </c>
      <c r="D5" s="863"/>
      <c r="E5" s="743" t="s">
        <v>225</v>
      </c>
      <c r="F5" s="68"/>
      <c r="G5" s="77"/>
      <c r="H5" s="78"/>
      <c r="N5" s="72"/>
    </row>
    <row r="6" spans="1:27" ht="21" customHeight="1">
      <c r="A6" s="72"/>
      <c r="B6" s="73" t="s">
        <v>190</v>
      </c>
      <c r="C6" s="864" t="s">
        <v>1830</v>
      </c>
      <c r="D6" s="865"/>
      <c r="E6" s="61" t="s">
        <v>1930</v>
      </c>
      <c r="F6" s="61"/>
      <c r="G6" s="61"/>
      <c r="H6" s="61"/>
      <c r="I6" s="61"/>
      <c r="J6" s="61"/>
      <c r="K6" s="61"/>
      <c r="N6" s="72"/>
    </row>
    <row r="7" spans="1:27" ht="21" customHeight="1">
      <c r="A7" s="72"/>
      <c r="B7" s="79" t="s">
        <v>1026</v>
      </c>
      <c r="C7" s="840"/>
      <c r="D7" s="841"/>
      <c r="E7" s="73" t="s">
        <v>1723</v>
      </c>
      <c r="F7" s="753" t="s">
        <v>1903</v>
      </c>
      <c r="G7" s="72"/>
      <c r="H7" s="842" t="s">
        <v>1724</v>
      </c>
      <c r="I7" s="842"/>
      <c r="J7" s="842"/>
      <c r="K7" s="842"/>
      <c r="L7" s="842"/>
      <c r="M7" s="842"/>
      <c r="N7" s="72"/>
    </row>
    <row r="8" spans="1:27" ht="21" customHeight="1">
      <c r="A8" s="72"/>
      <c r="B8" s="79" t="s">
        <v>226</v>
      </c>
      <c r="C8" s="852"/>
      <c r="D8" s="852"/>
      <c r="E8" s="852"/>
      <c r="F8" s="852"/>
      <c r="G8" s="72"/>
      <c r="H8" s="853" t="s">
        <v>1725</v>
      </c>
      <c r="I8" s="854"/>
      <c r="J8" s="855"/>
      <c r="K8" s="754">
        <f>IF($C$6="その他","ｻｲｽﾞ不明のため問合せ",集計!K1)</f>
        <v>0</v>
      </c>
      <c r="L8" s="843"/>
      <c r="M8" s="844"/>
      <c r="N8" s="845"/>
    </row>
    <row r="9" spans="1:27" ht="21" customHeight="1">
      <c r="A9" s="72"/>
      <c r="B9" s="79" t="s">
        <v>227</v>
      </c>
      <c r="C9" s="852"/>
      <c r="D9" s="852"/>
      <c r="E9" s="852"/>
      <c r="F9" s="852"/>
      <c r="G9" s="72"/>
      <c r="H9" s="853" t="s">
        <v>1726</v>
      </c>
      <c r="I9" s="854"/>
      <c r="J9" s="855"/>
      <c r="K9" s="754">
        <f>IF($C$6="その他","ｻｲｽﾞ不明のため問合せ",集計!M1)</f>
        <v>0</v>
      </c>
      <c r="L9" s="843" t="str">
        <f ca="1">IF(集計!AE2&lt;&gt;"","※" &amp; 集計!AE2,"")</f>
        <v/>
      </c>
      <c r="M9" s="844"/>
      <c r="N9" s="845"/>
    </row>
    <row r="10" spans="1:27" ht="21" customHeight="1" thickBot="1">
      <c r="A10" s="72"/>
      <c r="B10" s="79" t="s">
        <v>228</v>
      </c>
      <c r="C10" s="868"/>
      <c r="D10" s="868"/>
      <c r="E10" s="73" t="s">
        <v>229</v>
      </c>
      <c r="F10" s="82"/>
      <c r="G10" s="72"/>
      <c r="H10" s="869" t="s">
        <v>1727</v>
      </c>
      <c r="I10" s="870"/>
      <c r="J10" s="871"/>
      <c r="K10" s="755">
        <f>IF($C$6="その他","ｻｲｽﾞ不明のため問合せ",集計!P1)</f>
        <v>0</v>
      </c>
      <c r="L10" s="843" t="str">
        <f ca="1">IF(集計!R2&lt;&gt;"","※" &amp; 集計!R2,"")</f>
        <v/>
      </c>
      <c r="M10" s="844"/>
      <c r="N10" s="845"/>
    </row>
    <row r="11" spans="1:27" ht="21" customHeight="1">
      <c r="A11" s="72"/>
      <c r="B11" s="79" t="s">
        <v>230</v>
      </c>
      <c r="C11" s="852"/>
      <c r="D11" s="852"/>
      <c r="E11" s="852"/>
      <c r="F11" s="852"/>
      <c r="G11" s="77"/>
      <c r="H11" s="846" t="s">
        <v>1728</v>
      </c>
      <c r="I11" s="847"/>
      <c r="J11" s="848"/>
      <c r="K11" s="756">
        <f>IF($C$6="その他","ｻｲｽﾞ不明のため問合せ",K8+K9+K10)</f>
        <v>0</v>
      </c>
      <c r="L11" s="849"/>
      <c r="M11" s="850"/>
      <c r="N11" s="851"/>
    </row>
    <row r="12" spans="1:27" ht="21" customHeight="1" thickBot="1">
      <c r="A12" s="72"/>
      <c r="B12" s="73" t="s">
        <v>231</v>
      </c>
      <c r="C12" s="872"/>
      <c r="D12" s="872"/>
      <c r="E12" s="73" t="s">
        <v>232</v>
      </c>
      <c r="F12" s="82"/>
      <c r="G12" s="72"/>
      <c r="H12" s="757" t="s">
        <v>1729</v>
      </c>
      <c r="I12" s="758"/>
      <c r="J12" s="759"/>
      <c r="K12" s="755">
        <f>IF($C$6="その他","ｻｲｽﾞ不明のため問合せ",ROUNDDOWN(K11*0.1,0))</f>
        <v>0</v>
      </c>
      <c r="L12" s="61"/>
      <c r="N12" s="83"/>
    </row>
    <row r="13" spans="1:27" ht="21" customHeight="1">
      <c r="A13" s="72"/>
      <c r="B13" s="873" t="s">
        <v>1692</v>
      </c>
      <c r="C13" s="876"/>
      <c r="D13" s="877"/>
      <c r="E13" s="877"/>
      <c r="F13" s="878"/>
      <c r="G13" s="72"/>
      <c r="H13" s="760" t="s">
        <v>1730</v>
      </c>
      <c r="I13" s="761"/>
      <c r="J13" s="762"/>
      <c r="K13" s="756">
        <f>IF($C$6="その他","ｻｲｽﾞ不明のため問合せ",K11+K12)</f>
        <v>0</v>
      </c>
      <c r="L13" s="80"/>
      <c r="M13" s="84"/>
      <c r="N13" s="85"/>
    </row>
    <row r="14" spans="1:27" ht="21" customHeight="1">
      <c r="A14" s="72"/>
      <c r="B14" s="874"/>
      <c r="C14" s="879"/>
      <c r="D14" s="880"/>
      <c r="E14" s="880"/>
      <c r="F14" s="881"/>
      <c r="G14" s="72"/>
      <c r="H14" s="885"/>
      <c r="I14" s="885"/>
      <c r="J14" s="885"/>
      <c r="K14" s="80"/>
      <c r="L14" s="80"/>
      <c r="M14" s="84"/>
      <c r="N14" s="85"/>
    </row>
    <row r="15" spans="1:27" ht="21" customHeight="1">
      <c r="A15" s="72"/>
      <c r="B15" s="874"/>
      <c r="C15" s="879"/>
      <c r="D15" s="880"/>
      <c r="E15" s="880"/>
      <c r="F15" s="881"/>
      <c r="G15" s="72"/>
      <c r="H15" s="61"/>
      <c r="N15" s="72"/>
    </row>
    <row r="16" spans="1:27" ht="21" customHeight="1">
      <c r="A16" s="72"/>
      <c r="B16" s="875"/>
      <c r="C16" s="882"/>
      <c r="D16" s="883"/>
      <c r="E16" s="883"/>
      <c r="F16" s="884"/>
      <c r="G16" s="81"/>
      <c r="H16" s="86"/>
      <c r="I16" s="87"/>
      <c r="J16" s="88"/>
      <c r="K16" s="89"/>
      <c r="L16" s="89"/>
      <c r="M16" s="70"/>
      <c r="N16" s="77"/>
    </row>
    <row r="17" spans="1:14">
      <c r="A17" s="72"/>
      <c r="B17" s="90"/>
      <c r="C17" s="91"/>
      <c r="D17" s="92"/>
      <c r="E17" s="92"/>
      <c r="F17" s="92"/>
      <c r="G17" s="81"/>
      <c r="I17" s="27"/>
      <c r="J17" s="27"/>
      <c r="K17" s="27"/>
      <c r="L17" s="27"/>
      <c r="M17" s="27"/>
      <c r="N17" s="77"/>
    </row>
    <row r="18" spans="1:14">
      <c r="A18" s="72"/>
      <c r="B18" s="93" t="s">
        <v>233</v>
      </c>
      <c r="C18" s="94"/>
      <c r="D18" s="94"/>
      <c r="E18" s="94"/>
      <c r="F18" s="94"/>
      <c r="G18" s="95"/>
      <c r="H18" s="95"/>
      <c r="I18" s="75"/>
      <c r="J18" s="27"/>
      <c r="K18" s="27"/>
      <c r="L18" s="27"/>
      <c r="M18" s="27"/>
      <c r="N18" s="77"/>
    </row>
    <row r="19" spans="1:14">
      <c r="A19" s="72"/>
      <c r="B19" s="886" t="s">
        <v>234</v>
      </c>
      <c r="C19" s="887"/>
      <c r="D19" s="97" t="s">
        <v>235</v>
      </c>
      <c r="E19" s="96" t="s">
        <v>236</v>
      </c>
      <c r="F19" s="98" t="s">
        <v>234</v>
      </c>
      <c r="G19" s="888" t="s">
        <v>235</v>
      </c>
      <c r="H19" s="889"/>
      <c r="I19" s="96" t="s">
        <v>236</v>
      </c>
      <c r="J19" s="81"/>
      <c r="K19" s="27"/>
      <c r="L19" s="27"/>
      <c r="M19" s="27"/>
      <c r="N19" s="77"/>
    </row>
    <row r="20" spans="1:14">
      <c r="A20" s="72"/>
      <c r="B20" s="890" t="s">
        <v>237</v>
      </c>
      <c r="C20" s="891"/>
      <c r="D20" s="99">
        <f>中国朝刊!R38</f>
        <v>241150</v>
      </c>
      <c r="E20" s="100">
        <f>中国朝刊!F3</f>
        <v>0</v>
      </c>
      <c r="F20" s="103" t="s">
        <v>1688</v>
      </c>
      <c r="G20" s="892">
        <f>東広島市・竹原市!R24+東広島市・竹原市!R36+東広島市・竹原市!R44</f>
        <v>43360</v>
      </c>
      <c r="H20" s="893"/>
      <c r="I20" s="763">
        <f>東広島市・竹原市!S24+東広島市・竹原市!S36+東広島市・竹原市!S44</f>
        <v>0</v>
      </c>
      <c r="J20" s="81"/>
      <c r="K20" s="27"/>
      <c r="L20" s="27"/>
      <c r="M20" s="27"/>
      <c r="N20" s="77"/>
    </row>
    <row r="21" spans="1:14">
      <c r="A21" s="72"/>
      <c r="B21" s="894" t="s">
        <v>238</v>
      </c>
      <c r="C21" s="895"/>
      <c r="D21" s="101"/>
      <c r="E21" s="102"/>
      <c r="F21" s="103" t="s">
        <v>1687</v>
      </c>
      <c r="G21" s="896">
        <f>山県郡・安芸高田市!R20+山県郡・安芸高田市!R38</f>
        <v>10510</v>
      </c>
      <c r="H21" s="897"/>
      <c r="I21" s="102">
        <f>山県郡・安芸高田市!S20+山県郡・安芸高田市!S38</f>
        <v>0</v>
      </c>
      <c r="J21" s="81"/>
      <c r="K21" s="27"/>
      <c r="L21" s="27"/>
      <c r="M21" s="27"/>
      <c r="N21" s="77"/>
    </row>
    <row r="22" spans="1:14">
      <c r="A22" s="72"/>
      <c r="B22" s="904" t="s">
        <v>239</v>
      </c>
      <c r="C22" s="905"/>
      <c r="D22" s="104">
        <f>SUM(広島市中区・南区!R17,広島市中区・南区!R33)</f>
        <v>65960</v>
      </c>
      <c r="E22" s="102">
        <f>広島市中区・南区!F3</f>
        <v>0</v>
      </c>
      <c r="F22" s="103" t="s">
        <v>1689</v>
      </c>
      <c r="G22" s="896">
        <f>島根県!R17+島根県!R26</f>
        <v>3570</v>
      </c>
      <c r="H22" s="897"/>
      <c r="I22" s="102">
        <f>島根県!S17+島根県!S26</f>
        <v>0</v>
      </c>
      <c r="J22" s="81"/>
      <c r="K22" s="27"/>
      <c r="L22" s="27"/>
      <c r="M22" s="27"/>
      <c r="N22" s="77"/>
    </row>
    <row r="23" spans="1:14">
      <c r="A23" s="72"/>
      <c r="B23" s="904" t="s">
        <v>60</v>
      </c>
      <c r="C23" s="905"/>
      <c r="D23" s="104">
        <f>SUM(広島市東区・安芸区・安芸郡!R21,広島市東区・安芸区・安芸郡!R35)</f>
        <v>75700</v>
      </c>
      <c r="E23" s="102">
        <f>広島市東区・安芸区・安芸郡!F3</f>
        <v>0</v>
      </c>
      <c r="F23" s="103" t="s">
        <v>1690</v>
      </c>
      <c r="G23" s="896">
        <f>三次市・庄原市!R22+三次市・庄原市!R41</f>
        <v>19160</v>
      </c>
      <c r="H23" s="897"/>
      <c r="I23" s="102">
        <f>三次市・庄原市!S22+三次市・庄原市!S41</f>
        <v>0</v>
      </c>
      <c r="J23" s="81"/>
      <c r="K23" s="27"/>
      <c r="L23" s="27"/>
      <c r="M23" s="27"/>
      <c r="N23" s="77"/>
    </row>
    <row r="24" spans="1:14">
      <c r="A24" s="72"/>
      <c r="B24" s="904" t="s">
        <v>1686</v>
      </c>
      <c r="C24" s="905"/>
      <c r="D24" s="104">
        <f>広島市安佐南区・安佐北区!R24+広島市安佐南区・安佐北区!R45</f>
        <v>84410</v>
      </c>
      <c r="E24" s="104">
        <f>広島市安佐南区・安佐北区!S24+広島市安佐南区・安佐北区!S45</f>
        <v>0</v>
      </c>
      <c r="F24" s="103" t="s">
        <v>73</v>
      </c>
      <c r="G24" s="896">
        <f>三原市!R23</f>
        <v>23350</v>
      </c>
      <c r="H24" s="897"/>
      <c r="I24" s="102">
        <f>三原市!S23</f>
        <v>0</v>
      </c>
      <c r="J24" s="81"/>
      <c r="K24" s="27"/>
      <c r="L24" s="27"/>
      <c r="M24" s="27"/>
      <c r="N24" s="77"/>
    </row>
    <row r="25" spans="1:14">
      <c r="A25" s="72"/>
      <c r="B25" s="900" t="s">
        <v>61</v>
      </c>
      <c r="C25" s="901"/>
      <c r="D25" s="104">
        <f>SUM(広島市西区・佐伯区!R20,広島市西区・佐伯区!R33)</f>
        <v>76990</v>
      </c>
      <c r="E25" s="102">
        <f>広島市西区・佐伯区!S20+広島市西区・佐伯区!S33</f>
        <v>0</v>
      </c>
      <c r="F25" s="103" t="s">
        <v>240</v>
      </c>
      <c r="G25" s="896">
        <f>尾道市!R26+尾道市!R35</f>
        <v>30470</v>
      </c>
      <c r="H25" s="897"/>
      <c r="I25" s="102">
        <f>尾道市!S26+尾道市!S35</f>
        <v>0</v>
      </c>
      <c r="J25" s="81"/>
      <c r="K25" s="27"/>
      <c r="L25" s="27"/>
      <c r="M25" s="27"/>
      <c r="N25" s="77"/>
    </row>
    <row r="26" spans="1:14">
      <c r="A26" s="72"/>
      <c r="B26" s="900" t="s">
        <v>62</v>
      </c>
      <c r="C26" s="901"/>
      <c r="D26" s="104">
        <f>SUM(廿日市市・大竹市!R20,廿日市市・大竹市!R27)</f>
        <v>33750</v>
      </c>
      <c r="E26" s="102">
        <f>廿日市市・大竹市!F3</f>
        <v>0</v>
      </c>
      <c r="F26" s="103" t="s">
        <v>241</v>
      </c>
      <c r="G26" s="896">
        <f>神石郡!R13+神石郡!R27+神石郡!R40</f>
        <v>21690</v>
      </c>
      <c r="H26" s="897"/>
      <c r="I26" s="102">
        <f>神石郡!S13+神石郡!S27+神石郡!S40</f>
        <v>0</v>
      </c>
      <c r="J26" s="81"/>
      <c r="K26" s="27"/>
      <c r="L26" s="27"/>
      <c r="M26" s="27"/>
      <c r="N26" s="77"/>
    </row>
    <row r="27" spans="1:14">
      <c r="A27" s="72"/>
      <c r="B27" s="900" t="s">
        <v>63</v>
      </c>
      <c r="C27" s="901"/>
      <c r="D27" s="104">
        <f>SUM(岩国市!R31,岩国市!R39)</f>
        <v>30460</v>
      </c>
      <c r="E27" s="102">
        <f>岩国市!S31+岩国市!S39</f>
        <v>0</v>
      </c>
      <c r="F27" s="103" t="s">
        <v>92</v>
      </c>
      <c r="G27" s="896">
        <f>福山市!R42</f>
        <v>106900</v>
      </c>
      <c r="H27" s="897"/>
      <c r="I27" s="102">
        <f>福山市!S42</f>
        <v>0</v>
      </c>
      <c r="J27" s="81"/>
      <c r="K27" s="27"/>
      <c r="L27" s="27"/>
      <c r="M27" s="27"/>
      <c r="N27" s="77"/>
    </row>
    <row r="28" spans="1:14">
      <c r="A28" s="72"/>
      <c r="B28" s="900" t="s">
        <v>67</v>
      </c>
      <c r="C28" s="901"/>
      <c r="D28" s="104">
        <f>SUM(呉市!R34)</f>
        <v>41480</v>
      </c>
      <c r="E28" s="102">
        <f>呉市!S34</f>
        <v>0</v>
      </c>
      <c r="F28" s="103"/>
      <c r="G28" s="896"/>
      <c r="H28" s="897"/>
      <c r="I28" s="102"/>
      <c r="J28" s="81"/>
      <c r="K28" s="27"/>
      <c r="L28" s="27"/>
      <c r="M28" s="27"/>
      <c r="N28" s="77"/>
    </row>
    <row r="29" spans="1:14">
      <c r="A29" s="72"/>
      <c r="B29" s="900" t="s">
        <v>69</v>
      </c>
      <c r="C29" s="906"/>
      <c r="D29" s="738">
        <f>江田島市!R27</f>
        <v>4390</v>
      </c>
      <c r="E29" s="737">
        <f>江田島市!S27</f>
        <v>0</v>
      </c>
      <c r="F29" s="103"/>
      <c r="G29" s="896"/>
      <c r="H29" s="897"/>
      <c r="I29" s="102"/>
      <c r="J29" s="81"/>
      <c r="K29" s="27"/>
      <c r="L29" s="27"/>
      <c r="M29" s="27"/>
      <c r="N29" s="77"/>
    </row>
    <row r="30" spans="1:14">
      <c r="A30" s="72"/>
      <c r="B30" s="902"/>
      <c r="C30" s="903"/>
      <c r="D30" s="735">
        <f>江田島市!R28</f>
        <v>0</v>
      </c>
      <c r="E30" s="736"/>
      <c r="F30" s="106"/>
      <c r="G30" s="898"/>
      <c r="H30" s="899"/>
      <c r="I30" s="105"/>
      <c r="J30" s="81"/>
      <c r="K30" s="27"/>
      <c r="L30" s="27"/>
      <c r="M30" s="27"/>
      <c r="N30" s="77"/>
    </row>
    <row r="31" spans="1:14">
      <c r="A31" s="72"/>
      <c r="F31" s="68"/>
      <c r="G31" s="68"/>
      <c r="H31" s="68"/>
      <c r="I31" s="68"/>
      <c r="J31" s="75"/>
      <c r="K31" s="75"/>
      <c r="L31" s="75"/>
      <c r="M31" s="75"/>
      <c r="N31" s="107"/>
    </row>
  </sheetData>
  <sheetProtection password="9EF0" sheet="1"/>
  <mergeCells count="48">
    <mergeCell ref="G29:H29"/>
    <mergeCell ref="B22:C22"/>
    <mergeCell ref="G22:H22"/>
    <mergeCell ref="B23:C23"/>
    <mergeCell ref="G23:H23"/>
    <mergeCell ref="B29:C29"/>
    <mergeCell ref="B24:C24"/>
    <mergeCell ref="G24:H24"/>
    <mergeCell ref="G30:H30"/>
    <mergeCell ref="G25:H25"/>
    <mergeCell ref="B25:C25"/>
    <mergeCell ref="G26:H26"/>
    <mergeCell ref="B26:C26"/>
    <mergeCell ref="G27:H27"/>
    <mergeCell ref="B30:C30"/>
    <mergeCell ref="B27:C27"/>
    <mergeCell ref="G28:H28"/>
    <mergeCell ref="B28:C28"/>
    <mergeCell ref="B19:C19"/>
    <mergeCell ref="G19:H19"/>
    <mergeCell ref="B20:C20"/>
    <mergeCell ref="G20:H20"/>
    <mergeCell ref="B21:C21"/>
    <mergeCell ref="G21:H21"/>
    <mergeCell ref="H9:J9"/>
    <mergeCell ref="C10:D10"/>
    <mergeCell ref="H10:J10"/>
    <mergeCell ref="C11:F11"/>
    <mergeCell ref="C12:D12"/>
    <mergeCell ref="B13:B16"/>
    <mergeCell ref="C13:F16"/>
    <mergeCell ref="H14:J14"/>
    <mergeCell ref="C3:F3"/>
    <mergeCell ref="H3:M4"/>
    <mergeCell ref="C4:F4"/>
    <mergeCell ref="C5:D5"/>
    <mergeCell ref="C6:D6"/>
    <mergeCell ref="C2:D2"/>
    <mergeCell ref="C7:D7"/>
    <mergeCell ref="H7:M7"/>
    <mergeCell ref="L8:N8"/>
    <mergeCell ref="L9:N9"/>
    <mergeCell ref="L10:N10"/>
    <mergeCell ref="H11:J11"/>
    <mergeCell ref="L11:N11"/>
    <mergeCell ref="C8:F8"/>
    <mergeCell ref="H8:J8"/>
    <mergeCell ref="C9:F9"/>
  </mergeCells>
  <phoneticPr fontId="2"/>
  <conditionalFormatting sqref="F2">
    <cfRule type="expression" dxfId="69" priority="1" stopIfTrue="1">
      <formula>TEXT(F2,"aaa")&lt;&gt;"土"</formula>
    </cfRule>
  </conditionalFormatting>
  <dataValidations count="2">
    <dataValidation type="list" allowBlank="1" showInputMessage="1" showErrorMessage="1" sqref="C6:D6" xr:uid="{4D6B149F-1F52-4F1F-A330-370EA5E353CD}">
      <formula1>"選択してください,A4,B4  (D4),B5,A3（二つ折り）,B3（二つ折り）,その他"</formula1>
    </dataValidation>
    <dataValidation type="list" allowBlank="1" showInputMessage="1" showErrorMessage="1" sqref="F7" xr:uid="{61ECA84F-D90D-4C2A-9B12-1F7995E7C589}">
      <formula1>"広島本社,福山営業所,岩国営業所,三次営業所"</formula1>
    </dataValidation>
  </dataValidations>
  <hyperlinks>
    <hyperlink ref="B20:C20" location="中国朝刊!A1" display="中国朝刊" xr:uid="{77892F09-D177-4439-9386-22E2878DE0BB}"/>
    <hyperlink ref="B21:C21" location="中国夕刊!A1" display="中国夕刊" xr:uid="{264EAB6F-A663-4092-BFF3-D5C3B0B76E14}"/>
    <hyperlink ref="B22:C22" location="広島市中区・南区!A1" display="広島市中区・南区!A1" xr:uid="{8133FB04-7A2F-4D9D-91C4-DCCC34F7B711}"/>
    <hyperlink ref="B23:C23" location="広島市東区・安芸区・安芸郡!A1" display="広島市東区・安芸区・安芸郡!A1" xr:uid="{F861FA88-A5DC-453B-8B34-7CE3FE8316E4}"/>
    <hyperlink ref="B24:C24" location="_131_広島市安佐南区" display="広島市安佐南区・安佐北区" xr:uid="{91D9656E-24B8-408F-AAA3-E51B96E363FA}"/>
    <hyperlink ref="B29:C29" location="江田島市!A1" display="江田島市" xr:uid="{F25228E2-5459-4C4F-98F9-FF4275536A68}"/>
    <hyperlink ref="F21" location="_201_山県郡" display="山県郡・安芸高田市" xr:uid="{D4DF4C45-65DE-481F-A3E8-C5AF6D3FCF7B}"/>
    <hyperlink ref="F23" location="_221_三次市" display="三次市・庄原市" xr:uid="{061ECA73-D41A-4288-AFE2-5D87EEBC8057}"/>
    <hyperlink ref="B28:C28" location="呉市!A1" display="呉市" xr:uid="{6D4C8189-5F4B-4E08-BA44-A8E05459E3C9}"/>
    <hyperlink ref="B27:C27" location="岩国市!A1" display="岩国市" xr:uid="{6B5E6931-50B7-438E-8044-EA6E5AFA3159}"/>
    <hyperlink ref="B26:C26" location="廿日市市・大竹市!A1" display="廿日市市・大竹市!A1" xr:uid="{0F643EFF-3303-4D97-8183-1513F73B20E6}"/>
    <hyperlink ref="B25:C25" location="広島市西区・佐伯区!A1" display="広島市西区・佐伯区!A1" xr:uid="{727E189E-7C78-4963-93F3-B278A28D182C}"/>
    <hyperlink ref="F20" location="_191_東広島市" display="東広島市・竹原市" xr:uid="{F19C80E6-D220-4CC8-9DAE-41A5111823FD}"/>
    <hyperlink ref="F22" location="島根県!A1" display="島根県" xr:uid="{AB3CB553-7D1B-4696-80D7-09CAAEC5E189}"/>
    <hyperlink ref="F24" location="三原市!A1" display="三原市" xr:uid="{E1530815-A64C-4356-ABF3-9D4A12F68ABC}"/>
    <hyperlink ref="F25" location="尾道市!A1" display="尾道市" xr:uid="{26D2FD63-7B4A-401F-91DC-3FC0AE66C9AD}"/>
    <hyperlink ref="F26" location="神石郡!A1" display="神石郡" xr:uid="{956FA68E-10D6-461B-85F4-49B6A6A1CEEC}"/>
    <hyperlink ref="F27" location="福山市!A1" display="福山市1" xr:uid="{CFA5279A-F32B-4131-8360-A247B40DCBA1}"/>
  </hyperlinks>
  <pageMargins left="0.43307086614173229" right="0.23622047244094491" top="0.39370078740157483" bottom="0" header="0.31496062992125984" footer="0.31496062992125984"/>
  <pageSetup paperSize="9" scale="88"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CA743-00A8-4DA4-BC73-D42DF92FB227}">
  <sheetPr codeName="Sheet4"/>
  <dimension ref="B1:BI28"/>
  <sheetViews>
    <sheetView workbookViewId="0">
      <selection activeCell="F18" sqref="F18"/>
    </sheetView>
  </sheetViews>
  <sheetFormatPr defaultRowHeight="18.75"/>
  <cols>
    <col min="1" max="1" width="2.375" customWidth="1"/>
    <col min="2" max="2" width="23.125" customWidth="1"/>
    <col min="11" max="11" width="9.5" bestFit="1" customWidth="1"/>
    <col min="15" max="15" width="14.125" customWidth="1"/>
    <col min="16" max="16" width="9.625" customWidth="1"/>
    <col min="17" max="17" width="25.625" customWidth="1"/>
    <col min="25" max="25" width="11.625" customWidth="1"/>
    <col min="26" max="26" width="9.125" customWidth="1"/>
    <col min="28" max="28" width="12.875" customWidth="1"/>
    <col min="29" max="29" width="11" bestFit="1" customWidth="1"/>
    <col min="30" max="30" width="13.125" customWidth="1"/>
    <col min="31" max="31" width="11.625" customWidth="1"/>
    <col min="32" max="32" width="15.625" customWidth="1"/>
    <col min="38" max="39" width="13.625" customWidth="1"/>
    <col min="42" max="42" width="11.625" customWidth="1"/>
    <col min="43" max="43" width="15.125" customWidth="1"/>
    <col min="45" max="45" width="14.625" customWidth="1"/>
    <col min="47" max="47" width="30.875" customWidth="1"/>
    <col min="53" max="56" width="10.625" customWidth="1"/>
    <col min="59" max="59" width="11.625" customWidth="1"/>
  </cols>
  <sheetData>
    <row r="1" spans="2:61">
      <c r="B1" s="680" t="s">
        <v>1731</v>
      </c>
      <c r="C1" s="680">
        <f>SUM(C28:J28)+SUM(R8:Y8)+SUM(AG9:AN9)+SUM(AV17:BC17)</f>
        <v>0</v>
      </c>
      <c r="E1" s="677" t="s">
        <v>1732</v>
      </c>
      <c r="F1" s="677" t="str">
        <f>最初に入力!C6</f>
        <v>選択してください</v>
      </c>
      <c r="G1" s="677" t="s">
        <v>1733</v>
      </c>
      <c r="H1" s="764" t="str">
        <f>最初に入力!F7</f>
        <v>広島本社</v>
      </c>
      <c r="J1" s="765" t="s">
        <v>1734</v>
      </c>
      <c r="K1" s="766">
        <f>ROUND(IF(OR($F$1="A4",$F$1="B4  (D4)",$F$1="B5"),3.2*C2,IF(OR($F$1="B3（二つ折り）",$F$1="A3（二つ折り）"),4.9*C2,0)),0)+ROUND(IF(OR($F$1="A4",$F$1="B4  (D4)",$F$1="B5"),3.2*E2,IF(OR($F$1="B3（二つ折り）",$F$1="A3（二つ折り）"),4.6*E2,0)),0)+ROUND(IF(OR($F$1="A4",$F$1="B4  (D4)",$F$1="B5"),3.2*G2,IF(OR($F$1="B3（二つ折り）",$F$1="A3（二つ折り）"),4.7*G2,0)),0)</f>
        <v>0</v>
      </c>
      <c r="L1" s="765" t="s">
        <v>1735</v>
      </c>
      <c r="M1" s="766">
        <f>ROUND(M28+AB8+AQ9+BF17,0)</f>
        <v>0</v>
      </c>
      <c r="N1" s="766"/>
      <c r="O1" s="765" t="s">
        <v>1735</v>
      </c>
      <c r="P1" s="766">
        <f>ROUNDDOWN(P28+AE8+AT9+BI17,0)</f>
        <v>0</v>
      </c>
      <c r="Q1" s="677" t="s">
        <v>1736</v>
      </c>
      <c r="R1" s="677">
        <v>0.1</v>
      </c>
      <c r="S1" s="677">
        <f ca="1">SUMIF($O$4:$P$26,R1,$P$4:$P$26)+SUMIF($AD$4:$AE$6,R1,$AE$4:$AE$6)+SUMIF($AS$5:$AT$8,R1,$AT$5:$AT$8)+SUMIF($BH$4:$BI$15,R1,$BI$4:$BI$15)</f>
        <v>0</v>
      </c>
      <c r="T1" s="677">
        <v>0.2</v>
      </c>
      <c r="U1" s="677">
        <f ca="1">SUMIF($O$4:$P$26,T1,$P$4:$P$26)+SUMIF($AD$4:$AE$6,T1,$AE$4:$AE$6)+SUMIF($AS$5:$AT$8,T1,$AT$5:$AT$8)+SUMIF($BH$4:$BI$15,T1,$BI$4:$BI$15)</f>
        <v>0</v>
      </c>
      <c r="V1" s="677">
        <v>0.15</v>
      </c>
      <c r="W1" s="677">
        <f ca="1">SUMIF($O$4:$P$26,V1,$P$4:$P$26)+SUMIF($AD$4:$AE$6,V1,$AE$4:$AE$6)+SUMIF($AS$5:$AT$8,V1,$AT$5:$AT$8)+SUMIF($BH$4:$BI$15,V1,$BI$4:$BI$15)</f>
        <v>0</v>
      </c>
      <c r="X1" s="677">
        <v>0.3</v>
      </c>
      <c r="Y1" s="677">
        <f ca="1">SUMIF($O$4:$P$26,X1,$P$4:$P$26)+SUMIF($AD$4:$AE$6,X1,$AE$4:$AE$6)+SUMIF($AS$5:$AT$8,X1,$AT$5:$AT$8)+SUMIF($BH$4:$BI$15,X1,$BI$4:$BI$15)</f>
        <v>0</v>
      </c>
      <c r="Z1" s="677">
        <v>0.25</v>
      </c>
      <c r="AA1" s="677">
        <f ca="1">SUMIF($O$4:$P$26,Z1,$P$4:$P$26)+SUMIF($AD$4:$AE$6,Z1,$AE$4:$AE$6)+SUMIF($AS$5:$AT$8,Z1,$AT$5:$AT$8)+SUMIF($BH$4:$BI$15,Z1,$BI$4:$BI$15)</f>
        <v>0</v>
      </c>
      <c r="AB1" s="677">
        <v>0.35</v>
      </c>
      <c r="AC1" s="677">
        <f ca="1">SUMIF($O$4:$P$26,AB1,$P$4:$P$26)+SUMIF($AD$4:$AE$6,AB1,$AE$4:$AE$6)+SUMIF($AS$5:$AT$8,AB1,$AT$5:$AT$8)+SUMIF($BH$4:$BI$15,AB1,$BI$4:$BI$15)</f>
        <v>0</v>
      </c>
      <c r="AD1" s="767" t="s">
        <v>1737</v>
      </c>
      <c r="AE1" s="767">
        <v>0.2</v>
      </c>
      <c r="AF1" s="767">
        <f ca="1">SUMIF($L$4:$M$26,AE1,$M$4:$M$26)+SUMIF($AA$4:$AB$6,AE1,$AB$4:$AB$6)+SUMIF($AP$4:$AQ$8,AE1,$AQ$4:$AQ$8)+SUMIF($BE$4:$BF$16,AE1,$BF$4:$BF$16)</f>
        <v>0</v>
      </c>
      <c r="AG1" s="767">
        <v>0.3</v>
      </c>
      <c r="AH1" s="767">
        <f ca="1">SUMIF($L$4:$M$26,AG1,$M$4:$M$26)+SUMIF($AA$4:$AB$6,AG1,$AB$4:$AB$6)+SUMIF($AP$4:$AQ$8,AG1,$AQ$4:$AQ$8)+SUMIF($BE$4:$BF$16,AG1,$BF$4:$BF$16)</f>
        <v>0</v>
      </c>
      <c r="AI1" s="767">
        <v>1</v>
      </c>
      <c r="AJ1" s="767">
        <f ca="1">SUMIF($L$4:$M$26,AI1,$M$4:$M$26)+SUMIF($AA$4:$AB$6,AI1,$AB$4:$AB$6)+SUMIF($AP$4:$AQ$8,AI1,$AQ$4:$AQ$8)+SUMIF($BE$4:$BF$16,AI1,$BF$4:$BF$16)</f>
        <v>0</v>
      </c>
    </row>
    <row r="2" spans="2:61">
      <c r="B2" s="768" t="s">
        <v>1738</v>
      </c>
      <c r="C2" s="768">
        <f>K28+AO9+SUM(BD4:BD13)</f>
        <v>0</v>
      </c>
      <c r="D2" s="768" t="s">
        <v>1739</v>
      </c>
      <c r="E2" s="768">
        <f>Z8</f>
        <v>0</v>
      </c>
      <c r="F2" s="768" t="s">
        <v>1740</v>
      </c>
      <c r="G2" s="768">
        <f>BD15+BD14</f>
        <v>0</v>
      </c>
      <c r="N2" s="692" t="str">
        <f>$H$1</f>
        <v>広島本社</v>
      </c>
      <c r="R2" t="str">
        <f ca="1">IF(S1&gt;0,"0.1円：" &amp; S1/R1&amp;"枚　","") &amp; IF(U1&gt;0,"0.2円：" &amp; U1/T1&amp;"枚　","") &amp; IF(W1&gt;0,"0.15円：" &amp; W1/V1&amp;"枚　","") &amp; IF(Y1&gt;0,"0.3円：" &amp; Y1/X1&amp;"枚　","") &amp; IF(AA1&gt;0,"0.25円：" &amp; AA1/Z1&amp;"枚　","")&amp; IF(AC1&gt;0,"0.35円：" &amp; AC1/AB1&amp;"枚　","")</f>
        <v/>
      </c>
      <c r="Y2" s="692"/>
      <c r="Z2" s="692"/>
      <c r="AC2" s="692" t="str">
        <f>$H$1</f>
        <v>広島本社</v>
      </c>
      <c r="AE2" t="str">
        <f ca="1">IF(AF1&gt;0,"0.2円：" &amp; AF1/AE1&amp;"枚　","") &amp; IF(AH1&gt;0,"0.3円：" &amp; AH1/AG1&amp;"枚　","") &amp; IF(AJ1&gt;0,"1円：" &amp; AJ1/AI1&amp;"枚　","")</f>
        <v/>
      </c>
      <c r="BG2" s="692" t="str">
        <f>$H$1</f>
        <v>広島本社</v>
      </c>
    </row>
    <row r="3" spans="2:61">
      <c r="B3" s="678" t="s">
        <v>1738</v>
      </c>
      <c r="C3" s="678" t="s">
        <v>1741</v>
      </c>
      <c r="D3" s="678" t="s">
        <v>1742</v>
      </c>
      <c r="E3" s="678" t="s">
        <v>1743</v>
      </c>
      <c r="F3" s="678" t="s">
        <v>1744</v>
      </c>
      <c r="G3" s="678" t="s">
        <v>1745</v>
      </c>
      <c r="H3" s="678" t="s">
        <v>1746</v>
      </c>
      <c r="I3" s="678" t="s">
        <v>1747</v>
      </c>
      <c r="J3" s="678" t="s">
        <v>1748</v>
      </c>
      <c r="K3" s="678" t="s">
        <v>1749</v>
      </c>
      <c r="L3" s="678" t="s">
        <v>1750</v>
      </c>
      <c r="M3" s="678" t="s">
        <v>1737</v>
      </c>
      <c r="N3" s="678" t="s">
        <v>1751</v>
      </c>
      <c r="O3" s="678" t="s">
        <v>1752</v>
      </c>
      <c r="P3" s="678" t="s">
        <v>1753</v>
      </c>
      <c r="Q3" s="678" t="s">
        <v>1739</v>
      </c>
      <c r="R3" s="678" t="s">
        <v>1741</v>
      </c>
      <c r="S3" s="678" t="s">
        <v>1742</v>
      </c>
      <c r="T3" s="678" t="s">
        <v>1743</v>
      </c>
      <c r="U3" s="678" t="s">
        <v>1744</v>
      </c>
      <c r="V3" s="678" t="s">
        <v>1745</v>
      </c>
      <c r="W3" s="678" t="s">
        <v>1746</v>
      </c>
      <c r="X3" s="678" t="s">
        <v>1747</v>
      </c>
      <c r="Y3" s="678" t="s">
        <v>1748</v>
      </c>
      <c r="Z3" s="678" t="s">
        <v>1754</v>
      </c>
      <c r="AA3" s="678" t="s">
        <v>1750</v>
      </c>
      <c r="AB3" s="678" t="s">
        <v>1737</v>
      </c>
      <c r="AC3" s="678" t="s">
        <v>1751</v>
      </c>
      <c r="AD3" s="678" t="s">
        <v>1752</v>
      </c>
      <c r="AE3" s="678" t="s">
        <v>1753</v>
      </c>
      <c r="AF3" s="678" t="s">
        <v>1755</v>
      </c>
      <c r="AG3" s="678" t="s">
        <v>1741</v>
      </c>
      <c r="AH3" s="678" t="s">
        <v>1742</v>
      </c>
      <c r="AI3" s="678" t="s">
        <v>1743</v>
      </c>
      <c r="AJ3" s="678" t="s">
        <v>1744</v>
      </c>
      <c r="AK3" s="678" t="s">
        <v>1745</v>
      </c>
      <c r="AL3" s="678" t="s">
        <v>1746</v>
      </c>
      <c r="AM3" s="678" t="s">
        <v>1747</v>
      </c>
      <c r="AN3" s="678" t="s">
        <v>1748</v>
      </c>
      <c r="AO3" s="678" t="s">
        <v>1754</v>
      </c>
      <c r="AP3" s="678" t="s">
        <v>1750</v>
      </c>
      <c r="AQ3" s="678" t="s">
        <v>1737</v>
      </c>
      <c r="AR3" s="678" t="s">
        <v>1751</v>
      </c>
      <c r="AS3" s="678" t="s">
        <v>1752</v>
      </c>
      <c r="AT3" s="678" t="s">
        <v>1753</v>
      </c>
      <c r="AU3" s="678" t="s">
        <v>1756</v>
      </c>
      <c r="AV3" s="678" t="s">
        <v>1741</v>
      </c>
      <c r="AW3" s="678" t="s">
        <v>1742</v>
      </c>
      <c r="AX3" s="678" t="s">
        <v>1743</v>
      </c>
      <c r="AY3" s="678" t="s">
        <v>1744</v>
      </c>
      <c r="AZ3" s="678" t="s">
        <v>1745</v>
      </c>
      <c r="BA3" s="678" t="s">
        <v>1746</v>
      </c>
      <c r="BB3" s="678" t="s">
        <v>1747</v>
      </c>
      <c r="BC3" s="678" t="s">
        <v>1748</v>
      </c>
      <c r="BD3" s="678" t="s">
        <v>1754</v>
      </c>
      <c r="BE3" s="678" t="s">
        <v>1750</v>
      </c>
      <c r="BF3" s="678" t="s">
        <v>1737</v>
      </c>
      <c r="BG3" s="678" t="s">
        <v>1751</v>
      </c>
      <c r="BH3" s="678" t="s">
        <v>1752</v>
      </c>
      <c r="BI3" s="678" t="s">
        <v>1753</v>
      </c>
    </row>
    <row r="4" spans="2:61">
      <c r="B4" t="s">
        <v>1757</v>
      </c>
      <c r="C4">
        <f>広島市中区・南区!D16+SUM(中国朝刊!D8:D14)</f>
        <v>0</v>
      </c>
      <c r="D4">
        <f>広島市中区・南区!G16</f>
        <v>0</v>
      </c>
      <c r="E4">
        <f>広島市中区・南区!J16</f>
        <v>0</v>
      </c>
      <c r="F4">
        <f>広島市中区・南区!M16</f>
        <v>0</v>
      </c>
      <c r="I4">
        <f>広島市中区・南区!S16</f>
        <v>0</v>
      </c>
      <c r="K4">
        <f>SUM(C4:J4)</f>
        <v>0</v>
      </c>
      <c r="L4" s="218">
        <f>0.2</f>
        <v>0.2</v>
      </c>
      <c r="M4" s="769">
        <f t="shared" ref="M4:M26" si="0">L4*SUM(C4:J4)</f>
        <v>0</v>
      </c>
      <c r="N4" s="218" t="s">
        <v>1758</v>
      </c>
      <c r="O4" s="218">
        <f t="shared" ref="O4:O26" si="1">IF($H$1="岩国営業所",IF($H$1=AB4,0,IF(OR($F$1="A4",$F$1="B4  (D4)",$F$1="B5"),0.15,IF(OR($F$1="A3（二つ折り）",$F$1="B3（二つ折り）"),0.3,0))),IF($H$1=N4,0,IF(OR($F$1="A4",$F$1="B4  (D4)",$F$1="B5"),0.1,IF(OR($F$1="A3（二つ折り）",$F$1="B3（二つ折り）"),0.2,0))))</f>
        <v>0</v>
      </c>
      <c r="P4" s="218">
        <f t="shared" ref="P4:P26" si="2">IF($H$1=N4,0,O4*K4)</f>
        <v>0</v>
      </c>
      <c r="Q4" t="s">
        <v>1759</v>
      </c>
      <c r="R4">
        <f>SUM(岩国市!D8:D22)</f>
        <v>0</v>
      </c>
      <c r="U4">
        <f>岩国市!J30</f>
        <v>0</v>
      </c>
      <c r="Z4">
        <f>SUM(R4:Y4)</f>
        <v>0</v>
      </c>
      <c r="AA4">
        <v>0.2</v>
      </c>
      <c r="AB4">
        <f>AA4*SUM(R4:Y4)</f>
        <v>0</v>
      </c>
      <c r="AC4" s="218" t="s">
        <v>1760</v>
      </c>
      <c r="AD4" s="218">
        <f>IF(OR($H$1="広島本社",$H$1=AC4),IF($H$1=AC4,0,IF(OR($F$1="A4",$F$1="B4  (D4)",$F$1="B5"),0.15,IF(OR($F$1="A3（二つ折り）",$F$1="B3（二つ折り）"),0.3,0))),IF(OR($F$1="A4",$F$1="B4  (D4)",$F$1="B5"),0.25,IF(OR($F$1="A3（二つ折り）",$F$1="B3（二つ折り）"),0.5,0)))</f>
        <v>0</v>
      </c>
      <c r="AE4" s="218">
        <f>IF($H$1=AC4,0,AD4*Z4)</f>
        <v>0</v>
      </c>
      <c r="AF4" s="681" t="s">
        <v>1761</v>
      </c>
      <c r="AG4" s="681"/>
      <c r="AH4" s="681"/>
      <c r="AI4" s="681"/>
      <c r="AJ4" s="681"/>
      <c r="AK4" s="681"/>
      <c r="AL4" s="681"/>
      <c r="AM4" s="681"/>
      <c r="AN4" s="681"/>
      <c r="AO4" s="681"/>
      <c r="AP4" s="681"/>
      <c r="AQ4" s="681"/>
      <c r="AR4" s="681"/>
      <c r="AS4" s="681"/>
      <c r="AT4" s="681"/>
      <c r="AU4" t="s">
        <v>1762</v>
      </c>
      <c r="AV4">
        <f>SUM(三原市!D8:D18)</f>
        <v>0</v>
      </c>
      <c r="AY4">
        <f>SUM(三原市!J8:J15)</f>
        <v>0</v>
      </c>
      <c r="BA4">
        <f>三原市!P22</f>
        <v>0</v>
      </c>
      <c r="BD4">
        <f t="shared" ref="BD4:BD15" si="3">SUM(AV4:BC4)</f>
        <v>0</v>
      </c>
      <c r="BE4">
        <v>0.2</v>
      </c>
      <c r="BF4">
        <f t="shared" ref="BF4:BF15" si="4">BE4*SUM(AV4:BC4)</f>
        <v>0</v>
      </c>
      <c r="BG4" s="218" t="s">
        <v>1763</v>
      </c>
      <c r="BH4" s="218">
        <f t="shared" ref="BH4:BH9" si="5">IF($H$1=BG4,0,IF(OR($F$1="A4",$F$1="B4  (D4)",$F$1="B5"),IF($AC$2="岩国営業所",0.25,0.1),IF(OR($F$1="A3（二つ折り）",$F$1="B3（二つ折り）"),IF($AC$2="岩国営業所",0.5,0.2),0)))</f>
        <v>0</v>
      </c>
      <c r="BI4" s="218">
        <f t="shared" ref="BI4:BI9" si="6">IF($H$1=BG4,0,BH4*BD4)</f>
        <v>0</v>
      </c>
    </row>
    <row r="5" spans="2:61">
      <c r="B5" t="s">
        <v>1764</v>
      </c>
      <c r="C5">
        <f>広島市中区・南区!D32+SUM(中国朝刊!D20:D29)</f>
        <v>0</v>
      </c>
      <c r="D5">
        <f>広島市中区・南区!G32</f>
        <v>0</v>
      </c>
      <c r="E5">
        <f>広島市中区・南区!J32</f>
        <v>0</v>
      </c>
      <c r="F5">
        <f>広島市中区・南区!M32</f>
        <v>0</v>
      </c>
      <c r="I5">
        <f>広島市中区・南区!S32</f>
        <v>0</v>
      </c>
      <c r="K5">
        <f t="shared" ref="K5:K27" si="7">SUM(C5:J5)</f>
        <v>0</v>
      </c>
      <c r="L5" s="218">
        <f t="shared" ref="L5:L23" si="8">0.2</f>
        <v>0.2</v>
      </c>
      <c r="M5" s="769">
        <f t="shared" si="0"/>
        <v>0</v>
      </c>
      <c r="N5" s="218" t="s">
        <v>1758</v>
      </c>
      <c r="O5" s="218">
        <f t="shared" si="1"/>
        <v>0</v>
      </c>
      <c r="P5" s="218">
        <f t="shared" si="2"/>
        <v>0</v>
      </c>
      <c r="Q5" s="770" t="s">
        <v>1765</v>
      </c>
      <c r="R5">
        <f>SUM(岩国市!D24:D29)</f>
        <v>0</v>
      </c>
      <c r="Z5">
        <f>SUM(R5:Y5)</f>
        <v>0</v>
      </c>
      <c r="AA5">
        <v>1</v>
      </c>
      <c r="AB5" s="770">
        <f>AA5*SUM(R5:Y5)</f>
        <v>0</v>
      </c>
      <c r="AC5" s="218" t="s">
        <v>1760</v>
      </c>
      <c r="AD5" s="218">
        <f>IF(OR($H$1="広島本社",$H$1=AC5),IF($H$1=AC5,0,IF(OR($F$1="A4",$F$1="B4  (D4)",$F$1="B5"),0.15,IF(OR($F$1="A3（二つ折り）",$F$1="B3（二つ折り）"),0.3,0))),IF(OR($F$1="A4",$F$1="B4  (D4)",$F$1="B5"),0.25,IF(OR($F$1="A3（二つ折り）",$F$1="B3（二つ折り）"),0.5,0)))</f>
        <v>0</v>
      </c>
      <c r="AE5" s="218">
        <f>IF($H$1=AC5,0,AD5*Z5)</f>
        <v>0</v>
      </c>
      <c r="AF5" t="s">
        <v>1766</v>
      </c>
      <c r="AG5">
        <f>三次市・庄原市!D21</f>
        <v>0</v>
      </c>
      <c r="AJ5">
        <f>三次市・庄原市!J21</f>
        <v>0</v>
      </c>
      <c r="AO5">
        <f>SUM(AG5:AN5)</f>
        <v>0</v>
      </c>
      <c r="AP5">
        <v>0.2</v>
      </c>
      <c r="AQ5">
        <f>AP5*SUM(AG5:AN5)</f>
        <v>0</v>
      </c>
      <c r="AR5" s="218" t="s">
        <v>1767</v>
      </c>
      <c r="AS5" s="218">
        <f>IF($H$1=AR5,0,IF(OR($F$1="A4",$F$1="B4  (D4)",$F$1="B5"),IF($AC$2="岩国営業所",0.25,0.1),IF(OR($F$1="A3（二つ折り）",$F$1="B3（二つ折り）"),IF($AC$2="岩国営業所",0.5,0.2),0)))</f>
        <v>0</v>
      </c>
      <c r="AT5" s="218">
        <f>IF($H$1=AR5,0,AS5*AO5)</f>
        <v>0</v>
      </c>
      <c r="AU5" t="s">
        <v>1768</v>
      </c>
      <c r="AV5">
        <f>尾道市!D8+尾道市!D9+尾道市!D11+尾道市!D12+尾道市!D13+尾道市!D17+尾道市!D19+尾道市!D20+尾道市!D21</f>
        <v>0</v>
      </c>
      <c r="AX5">
        <f>尾道市!G8+尾道市!G9+尾道市!G17</f>
        <v>0</v>
      </c>
      <c r="AY5">
        <f>尾道市!J8+尾道市!J9+尾道市!J10+尾道市!J11+尾道市!J12+尾道市!J13+尾道市!J17+尾道市!J18+尾道市!J19</f>
        <v>0</v>
      </c>
      <c r="AZ5">
        <f>尾道市!M25</f>
        <v>0</v>
      </c>
      <c r="BD5">
        <f t="shared" si="3"/>
        <v>0</v>
      </c>
      <c r="BE5">
        <v>0.2</v>
      </c>
      <c r="BF5">
        <f t="shared" si="4"/>
        <v>0</v>
      </c>
      <c r="BG5" s="218" t="s">
        <v>1763</v>
      </c>
      <c r="BH5" s="218">
        <f t="shared" si="5"/>
        <v>0</v>
      </c>
      <c r="BI5" s="218">
        <f t="shared" si="6"/>
        <v>0</v>
      </c>
    </row>
    <row r="6" spans="2:61">
      <c r="B6" t="s">
        <v>1769</v>
      </c>
      <c r="C6">
        <f>SUM(広島市東区・安芸区・安芸郡!D8:D15)+SUM(中国朝刊!G8:G13)</f>
        <v>0</v>
      </c>
      <c r="D6">
        <f>SUM(広島市東区・安芸区・安芸郡!G8:G15)</f>
        <v>0</v>
      </c>
      <c r="E6">
        <f>SUM(広島市東区・安芸区・安芸郡!J8:J15)</f>
        <v>0</v>
      </c>
      <c r="F6">
        <f>SUM(広島市東区・安芸区・安芸郡!M8:M14)</f>
        <v>0</v>
      </c>
      <c r="K6">
        <f t="shared" si="7"/>
        <v>0</v>
      </c>
      <c r="L6" s="218">
        <f t="shared" si="8"/>
        <v>0.2</v>
      </c>
      <c r="M6" s="769">
        <f t="shared" si="0"/>
        <v>0</v>
      </c>
      <c r="N6" s="218" t="s">
        <v>1758</v>
      </c>
      <c r="O6" s="218">
        <f t="shared" si="1"/>
        <v>0</v>
      </c>
      <c r="P6" s="218">
        <f t="shared" si="2"/>
        <v>0</v>
      </c>
      <c r="Q6" s="770" t="s">
        <v>1770</v>
      </c>
      <c r="R6">
        <f>岩国市!D38</f>
        <v>0</v>
      </c>
      <c r="U6">
        <f>岩国市!J38</f>
        <v>0</v>
      </c>
      <c r="W6">
        <f>岩国市!P38</f>
        <v>0</v>
      </c>
      <c r="Z6">
        <f>SUM(R6:Y6)</f>
        <v>0</v>
      </c>
      <c r="AA6">
        <v>1</v>
      </c>
      <c r="AB6" s="770">
        <f>AA6*SUM(R6:Y6)</f>
        <v>0</v>
      </c>
      <c r="AC6" s="218" t="s">
        <v>1760</v>
      </c>
      <c r="AD6" s="218">
        <f>IF(OR($H$1="広島本社",$H$1=AC6),IF($H$1=AC6,0,IF(OR($F$1="A4",$F$1="B4  (D4)",$F$1="B5"),0.15,IF(OR($F$1="A3（二つ折り）",$F$1="B3（二つ折り）"),0.3,0))),IF(OR($F$1="A4",$F$1="B4  (D4)",$F$1="B5"),0.25,IF(OR($F$1="A3（二つ折り）",$F$1="B3（二つ折り）"),0.5,0)))</f>
        <v>0</v>
      </c>
      <c r="AE6" s="218">
        <f>IF($H$1=AC6,0,AD6*Z6)</f>
        <v>0</v>
      </c>
      <c r="AF6" t="s">
        <v>1771</v>
      </c>
      <c r="AG6" s="679">
        <f>三次市・庄原市!D40</f>
        <v>0</v>
      </c>
      <c r="AJ6">
        <f>三次市・庄原市!J40</f>
        <v>0</v>
      </c>
      <c r="AN6">
        <f>三次市・庄原市!S40</f>
        <v>0</v>
      </c>
      <c r="AO6">
        <f>SUM(AG6:AN6)</f>
        <v>0</v>
      </c>
      <c r="AP6">
        <v>0.2</v>
      </c>
      <c r="AQ6">
        <f>AP6*SUM(AG6:AN6)</f>
        <v>0</v>
      </c>
      <c r="AR6" s="218" t="s">
        <v>1767</v>
      </c>
      <c r="AS6" s="218">
        <f>IF($H$1=AR6,0,IF(OR($F$1="A4",$F$1="B4  (D4)",$F$1="B5"),IF($AC$2="岩国営業所",0.25,0.1),IF(OR($F$1="A3（二つ折り）",$F$1="B3（二つ折り）"),IF($AC$2="岩国営業所",0.5,0.2),0)))</f>
        <v>0</v>
      </c>
      <c r="AT6" s="218">
        <f>IF($H$1=AR6,0,AS6*AO6)</f>
        <v>0</v>
      </c>
      <c r="AU6" s="770" t="s">
        <v>1772</v>
      </c>
      <c r="AV6">
        <f>尾道市!D14+尾道市!D15+尾道市!D16+尾道市!D22+尾道市!D23</f>
        <v>0</v>
      </c>
      <c r="AX6">
        <f>尾道市!G15+尾道市!G23</f>
        <v>0</v>
      </c>
      <c r="AY6">
        <f>尾道市!J15+尾道市!J16+尾道市!J22</f>
        <v>0</v>
      </c>
      <c r="BD6">
        <f t="shared" si="3"/>
        <v>0</v>
      </c>
      <c r="BE6">
        <v>0.3</v>
      </c>
      <c r="BF6" s="770">
        <f t="shared" si="4"/>
        <v>0</v>
      </c>
      <c r="BG6" s="218" t="s">
        <v>1763</v>
      </c>
      <c r="BH6" s="218">
        <f t="shared" si="5"/>
        <v>0</v>
      </c>
      <c r="BI6" s="218">
        <f t="shared" si="6"/>
        <v>0</v>
      </c>
    </row>
    <row r="7" spans="2:61">
      <c r="B7" t="s">
        <v>1773</v>
      </c>
      <c r="C7">
        <f>SUM(広島市東区・安芸区・安芸郡!D25:D29)+SUM(中国朝刊!J26:J30)</f>
        <v>0</v>
      </c>
      <c r="D7">
        <f>SUM(広島市東区・安芸区・安芸郡!G25:G29)</f>
        <v>0</v>
      </c>
      <c r="E7">
        <f>SUM(広島市東区・安芸区・安芸郡!J25:J29)</f>
        <v>0</v>
      </c>
      <c r="F7">
        <f>SUM(広島市東区・安芸区・安芸郡!M25:M28)</f>
        <v>0</v>
      </c>
      <c r="K7">
        <f t="shared" si="7"/>
        <v>0</v>
      </c>
      <c r="L7" s="218">
        <f t="shared" si="8"/>
        <v>0.2</v>
      </c>
      <c r="M7" s="769">
        <f t="shared" si="0"/>
        <v>0</v>
      </c>
      <c r="N7" s="218" t="s">
        <v>1758</v>
      </c>
      <c r="O7" s="218">
        <f t="shared" si="1"/>
        <v>0</v>
      </c>
      <c r="P7" s="218">
        <f t="shared" si="2"/>
        <v>0</v>
      </c>
      <c r="Q7" s="771" t="s">
        <v>1774</v>
      </c>
      <c r="AC7" s="769"/>
      <c r="AD7" s="769"/>
      <c r="AE7" s="218"/>
      <c r="AF7" s="770" t="s">
        <v>1775</v>
      </c>
      <c r="AG7">
        <f>島根県!D14+島根県!D15</f>
        <v>0</v>
      </c>
      <c r="AO7">
        <f>SUM(AG7:AN7)</f>
        <v>0</v>
      </c>
      <c r="AP7">
        <v>1</v>
      </c>
      <c r="AQ7" s="770">
        <f>AP7*SUM(AG7:AN7)</f>
        <v>0</v>
      </c>
      <c r="AR7" s="218" t="s">
        <v>1767</v>
      </c>
      <c r="AS7" s="218">
        <f>IF($H$1=AR7,0,IF(OR($F$1="A4",$F$1="B4  (D4)",$F$1="B5"),IF($AC$2="岩国営業所",0.25,0.1),IF(OR($F$1="A3（二つ折り）",$F$1="B3（二つ折り）"),IF($AC$2="岩国営業所",0.5,0.2),0)))</f>
        <v>0</v>
      </c>
      <c r="AT7" s="218">
        <f>IF($H$1=AR7,0,AS7*AO7)</f>
        <v>0</v>
      </c>
      <c r="AU7" s="770" t="s">
        <v>1776</v>
      </c>
      <c r="AV7">
        <f>神石郡!D12</f>
        <v>0</v>
      </c>
      <c r="AY7">
        <f>神石郡!J12</f>
        <v>0</v>
      </c>
      <c r="BC7">
        <f>神石郡!S12</f>
        <v>0</v>
      </c>
      <c r="BD7">
        <f t="shared" si="3"/>
        <v>0</v>
      </c>
      <c r="BE7">
        <v>0.3</v>
      </c>
      <c r="BF7" s="770">
        <f t="shared" si="4"/>
        <v>0</v>
      </c>
      <c r="BG7" s="218" t="s">
        <v>1763</v>
      </c>
      <c r="BH7" s="218">
        <f t="shared" si="5"/>
        <v>0</v>
      </c>
      <c r="BI7" s="218">
        <f t="shared" si="6"/>
        <v>0</v>
      </c>
    </row>
    <row r="8" spans="2:61">
      <c r="B8" t="s">
        <v>1777</v>
      </c>
      <c r="C8">
        <f>広島市安佐南区・安佐北区!D23+SUM(中国朝刊!G20:G33)</f>
        <v>0</v>
      </c>
      <c r="D8">
        <f>広島市安佐南区・安佐北区!G23</f>
        <v>0</v>
      </c>
      <c r="E8">
        <f>広島市安佐南区・安佐北区!J23</f>
        <v>0</v>
      </c>
      <c r="F8">
        <f>広島市安佐南区・安佐北区!M23</f>
        <v>0</v>
      </c>
      <c r="K8">
        <f t="shared" si="7"/>
        <v>0</v>
      </c>
      <c r="L8" s="218">
        <f t="shared" si="8"/>
        <v>0.2</v>
      </c>
      <c r="M8" s="769">
        <f t="shared" si="0"/>
        <v>0</v>
      </c>
      <c r="N8" s="218" t="s">
        <v>1758</v>
      </c>
      <c r="O8" s="218">
        <f t="shared" si="1"/>
        <v>0</v>
      </c>
      <c r="P8" s="218">
        <f t="shared" si="2"/>
        <v>0</v>
      </c>
      <c r="Q8" s="677"/>
      <c r="R8" s="677">
        <f t="shared" ref="R8:AE8" si="9">SUM(R4:R6)</f>
        <v>0</v>
      </c>
      <c r="S8" s="677">
        <f t="shared" si="9"/>
        <v>0</v>
      </c>
      <c r="T8" s="677">
        <f t="shared" si="9"/>
        <v>0</v>
      </c>
      <c r="U8" s="677">
        <f t="shared" si="9"/>
        <v>0</v>
      </c>
      <c r="V8" s="677">
        <f t="shared" si="9"/>
        <v>0</v>
      </c>
      <c r="W8" s="677">
        <f t="shared" si="9"/>
        <v>0</v>
      </c>
      <c r="X8" s="677">
        <f t="shared" si="9"/>
        <v>0</v>
      </c>
      <c r="Y8" s="677">
        <f t="shared" si="9"/>
        <v>0</v>
      </c>
      <c r="Z8" s="677">
        <f t="shared" si="9"/>
        <v>0</v>
      </c>
      <c r="AA8" s="677"/>
      <c r="AB8" s="677">
        <f t="shared" si="9"/>
        <v>0</v>
      </c>
      <c r="AC8" s="677"/>
      <c r="AD8" s="677"/>
      <c r="AE8" s="677">
        <f t="shared" si="9"/>
        <v>0</v>
      </c>
      <c r="AF8" s="770" t="s">
        <v>1778</v>
      </c>
      <c r="AG8">
        <f>島根県!D22</f>
        <v>0</v>
      </c>
      <c r="AO8">
        <f>SUM(AG8:AN8)</f>
        <v>0</v>
      </c>
      <c r="AP8">
        <v>1</v>
      </c>
      <c r="AQ8" s="770">
        <f>AP8*SUM(AG8:AN8)</f>
        <v>0</v>
      </c>
      <c r="AR8" s="218" t="s">
        <v>1767</v>
      </c>
      <c r="AS8" s="218">
        <f>IF($H$1=AR8,0,IF(OR($F$1="A4",$F$1="B4  (D4)",$F$1="B5"),IF($AC$2="岩国営業所",0.25,0.1),IF(OR($F$1="A3（二つ折り）",$F$1="B3（二つ折り）"),IF($AC$2="岩国営業所",0.5,0.2),0)))</f>
        <v>0</v>
      </c>
      <c r="AT8" s="218">
        <f>IF($H$1=AR8,0,AS8*AO8)</f>
        <v>0</v>
      </c>
      <c r="AU8" t="s">
        <v>1779</v>
      </c>
      <c r="AV8">
        <f>SUM(福山市!D8:D27)+SUM(福山市!D29:D36)</f>
        <v>0</v>
      </c>
      <c r="AX8">
        <f>SUM(福山市!G8:G36)</f>
        <v>0</v>
      </c>
      <c r="AY8">
        <f>SUM(福山市!J8:J27)+SUM(福山市!J29:J36)</f>
        <v>0</v>
      </c>
      <c r="AZ8">
        <f>SUM(福山市!M8:M26)</f>
        <v>0</v>
      </c>
      <c r="BA8">
        <f>SUM(福山市!P41)</f>
        <v>0</v>
      </c>
      <c r="BC8">
        <f>SUM(福山市!S8:S36)</f>
        <v>0</v>
      </c>
      <c r="BD8">
        <f t="shared" si="3"/>
        <v>0</v>
      </c>
      <c r="BE8">
        <v>0.2</v>
      </c>
      <c r="BF8">
        <f t="shared" si="4"/>
        <v>0</v>
      </c>
      <c r="BG8" s="218" t="s">
        <v>1763</v>
      </c>
      <c r="BH8" s="218">
        <f t="shared" si="5"/>
        <v>0</v>
      </c>
      <c r="BI8" s="218">
        <f t="shared" si="6"/>
        <v>0</v>
      </c>
    </row>
    <row r="9" spans="2:61">
      <c r="B9" t="s">
        <v>1780</v>
      </c>
      <c r="C9">
        <f>SUM(広島市安佐南区・安佐北区!D29:D41)+SUM(中国朝刊!J8:J20)</f>
        <v>0</v>
      </c>
      <c r="D9">
        <f>広島市安佐南区・安佐北区!G44</f>
        <v>0</v>
      </c>
      <c r="E9">
        <f>広島市安佐南区・安佐北区!J44</f>
        <v>0</v>
      </c>
      <c r="F9">
        <f>広島市安佐南区・安佐北区!M44</f>
        <v>0</v>
      </c>
      <c r="K9">
        <f t="shared" si="7"/>
        <v>0</v>
      </c>
      <c r="L9" s="218">
        <f t="shared" si="8"/>
        <v>0.2</v>
      </c>
      <c r="M9" s="769">
        <f t="shared" si="0"/>
        <v>0</v>
      </c>
      <c r="N9" s="218" t="s">
        <v>1758</v>
      </c>
      <c r="O9" s="218">
        <f t="shared" si="1"/>
        <v>0</v>
      </c>
      <c r="P9" s="218">
        <f t="shared" si="2"/>
        <v>0</v>
      </c>
      <c r="AE9" s="218"/>
      <c r="AF9" s="677"/>
      <c r="AG9" s="677">
        <f>SUM(AG4:AG8)</f>
        <v>0</v>
      </c>
      <c r="AH9" s="677">
        <f t="shared" ref="AH9:AT9" si="10">SUM(AH4:AH8)</f>
        <v>0</v>
      </c>
      <c r="AI9" s="677">
        <f t="shared" si="10"/>
        <v>0</v>
      </c>
      <c r="AJ9" s="677">
        <f t="shared" si="10"/>
        <v>0</v>
      </c>
      <c r="AK9" s="677">
        <f t="shared" si="10"/>
        <v>0</v>
      </c>
      <c r="AL9" s="677">
        <f t="shared" si="10"/>
        <v>0</v>
      </c>
      <c r="AM9" s="677">
        <f t="shared" si="10"/>
        <v>0</v>
      </c>
      <c r="AN9" s="677">
        <f t="shared" si="10"/>
        <v>0</v>
      </c>
      <c r="AO9" s="677">
        <f t="shared" si="10"/>
        <v>0</v>
      </c>
      <c r="AP9" s="677"/>
      <c r="AQ9" s="677">
        <f t="shared" si="10"/>
        <v>0</v>
      </c>
      <c r="AR9" s="677"/>
      <c r="AS9" s="677"/>
      <c r="AT9" s="677">
        <f t="shared" si="10"/>
        <v>0</v>
      </c>
      <c r="AU9" s="770" t="s">
        <v>1781</v>
      </c>
      <c r="AV9">
        <f>福山市!D28</f>
        <v>0</v>
      </c>
      <c r="AY9">
        <f>福山市!J28</f>
        <v>0</v>
      </c>
      <c r="BD9">
        <f>SUM(AV9:BC9)</f>
        <v>0</v>
      </c>
      <c r="BE9">
        <v>0.3</v>
      </c>
      <c r="BF9" s="770">
        <f>BE9*SUM(AV9:BC9)</f>
        <v>0</v>
      </c>
      <c r="BG9" s="218" t="s">
        <v>1763</v>
      </c>
      <c r="BH9" s="218">
        <f t="shared" si="5"/>
        <v>0</v>
      </c>
      <c r="BI9" s="218">
        <f t="shared" si="6"/>
        <v>0</v>
      </c>
    </row>
    <row r="10" spans="2:61">
      <c r="B10" s="770" t="s">
        <v>1782</v>
      </c>
      <c r="C10">
        <f>広島市安佐南区・安佐北区!D42+中国朝刊!J21</f>
        <v>0</v>
      </c>
      <c r="K10">
        <f t="shared" si="7"/>
        <v>0</v>
      </c>
      <c r="L10">
        <v>0.3</v>
      </c>
      <c r="M10" s="770">
        <f t="shared" si="0"/>
        <v>0</v>
      </c>
      <c r="N10" s="218" t="s">
        <v>1758</v>
      </c>
      <c r="O10" s="218">
        <f t="shared" si="1"/>
        <v>0</v>
      </c>
      <c r="P10" s="218">
        <f t="shared" si="2"/>
        <v>0</v>
      </c>
      <c r="AE10" s="218"/>
      <c r="AU10" s="771" t="s">
        <v>1783</v>
      </c>
      <c r="AV10" s="679">
        <f>SUM(福山市!D39:D39)</f>
        <v>0</v>
      </c>
      <c r="AY10">
        <f>SUM(福山市!J39:J40)</f>
        <v>0</v>
      </c>
      <c r="BC10">
        <v>0</v>
      </c>
      <c r="BD10">
        <f t="shared" si="3"/>
        <v>0</v>
      </c>
      <c r="BE10">
        <v>0.3</v>
      </c>
      <c r="BF10" s="771">
        <f t="shared" si="4"/>
        <v>0</v>
      </c>
      <c r="BG10" s="218" t="s">
        <v>1784</v>
      </c>
      <c r="BH10" s="218">
        <f>IF(OR($H$1="福山営業所",$H$1="三次営業所"),0,IF(OR($F$1="A4",$F$1="B4  (D4)",$F$1="B5"),IF($AC$2="岩国営業所",0.25,0.1),IF(OR($F$1="A3（二つ折り）",$F$1="B3（二つ折り）"),IF($AC$2="岩国営業所",0.5,0.2),0)))</f>
        <v>0</v>
      </c>
      <c r="BI10" s="772">
        <f>IF(OR($H$1="福山営業所",$H$1="三次営業所"),0,BH10*BD10)</f>
        <v>0</v>
      </c>
    </row>
    <row r="11" spans="2:61">
      <c r="B11" t="s">
        <v>1785</v>
      </c>
      <c r="C11">
        <f>広島市西区・佐伯区!D19+SUM(中国朝刊!M8:M17)</f>
        <v>0</v>
      </c>
      <c r="D11">
        <f>広島市西区・佐伯区!G19</f>
        <v>0</v>
      </c>
      <c r="E11">
        <f>広島市西区・佐伯区!J19</f>
        <v>0</v>
      </c>
      <c r="F11">
        <f>広島市西区・佐伯区!M19</f>
        <v>0</v>
      </c>
      <c r="I11">
        <f>広島市西区・佐伯区!S19</f>
        <v>0</v>
      </c>
      <c r="K11">
        <f t="shared" si="7"/>
        <v>0</v>
      </c>
      <c r="L11" s="218">
        <f t="shared" si="8"/>
        <v>0.2</v>
      </c>
      <c r="M11">
        <f t="shared" si="0"/>
        <v>0</v>
      </c>
      <c r="N11" s="218" t="s">
        <v>1758</v>
      </c>
      <c r="O11" s="218">
        <f t="shared" si="1"/>
        <v>0</v>
      </c>
      <c r="P11" s="218">
        <f t="shared" si="2"/>
        <v>0</v>
      </c>
      <c r="AE11" s="218"/>
      <c r="AU11" t="s">
        <v>1786</v>
      </c>
      <c r="AV11" s="679">
        <f>SUM(福山市!D37:D38)</f>
        <v>0</v>
      </c>
      <c r="AY11">
        <f>SUM(福山市!J37:J37)</f>
        <v>0</v>
      </c>
      <c r="BC11">
        <f>福山市!S37</f>
        <v>0</v>
      </c>
      <c r="BD11">
        <f t="shared" si="3"/>
        <v>0</v>
      </c>
      <c r="BE11">
        <v>0.2</v>
      </c>
      <c r="BF11">
        <f t="shared" si="4"/>
        <v>0</v>
      </c>
      <c r="BG11" s="218" t="s">
        <v>1763</v>
      </c>
      <c r="BH11" s="218">
        <f>IF($H$1=BG11,0,IF(OR($F$1="A4",$F$1="B4  (D4)",$F$1="B5"),IF($AC$2="岩国営業所",0.25,0.1),IF(OR($F$1="A3（二つ折り）",$F$1="B3（二つ折り）"),IF($AC$2="岩国営業所",0.5,0.2),0)))</f>
        <v>0</v>
      </c>
      <c r="BI11" s="218">
        <f>IF($H$1=BG11,0,BH11*BD11)</f>
        <v>0</v>
      </c>
    </row>
    <row r="12" spans="2:61">
      <c r="B12" t="s">
        <v>1787</v>
      </c>
      <c r="C12">
        <f>広島市西区・佐伯区!D32+SUM(中国朝刊!M22:M28)</f>
        <v>0</v>
      </c>
      <c r="D12">
        <f>広島市西区・佐伯区!G32</f>
        <v>0</v>
      </c>
      <c r="E12">
        <f>広島市西区・佐伯区!J32</f>
        <v>0</v>
      </c>
      <c r="F12">
        <f>広島市西区・佐伯区!M32</f>
        <v>0</v>
      </c>
      <c r="K12">
        <f t="shared" si="7"/>
        <v>0</v>
      </c>
      <c r="L12" s="218">
        <f t="shared" si="8"/>
        <v>0.2</v>
      </c>
      <c r="M12">
        <f t="shared" si="0"/>
        <v>0</v>
      </c>
      <c r="N12" s="218" t="s">
        <v>1758</v>
      </c>
      <c r="O12" s="218">
        <f t="shared" si="1"/>
        <v>0</v>
      </c>
      <c r="P12" s="218">
        <f t="shared" si="2"/>
        <v>0</v>
      </c>
      <c r="AE12" s="218"/>
      <c r="AU12" s="770" t="s">
        <v>1788</v>
      </c>
      <c r="AV12">
        <f>SUM(三原市!D19:D20)</f>
        <v>0</v>
      </c>
      <c r="BD12">
        <f t="shared" si="3"/>
        <v>0</v>
      </c>
      <c r="BE12">
        <v>0.3</v>
      </c>
      <c r="BF12" s="770">
        <f t="shared" si="4"/>
        <v>0</v>
      </c>
      <c r="BG12" s="218" t="s">
        <v>1763</v>
      </c>
      <c r="BH12" s="218">
        <f>IF($H$1=BG12,0,IF(OR($F$1="A4",$F$1="B4  (D4)",$F$1="B5"),IF($AC$2="岩国営業所",0.25,0.1),IF(OR($F$1="A3（二つ折り）",$F$1="B3（二つ折り）"),IF($AC$2="岩国営業所",0.5,0.2),0)))</f>
        <v>0</v>
      </c>
      <c r="BI12" s="218">
        <f>IF($H$1=BG12,0,BH12*BD12)</f>
        <v>0</v>
      </c>
    </row>
    <row r="13" spans="2:61">
      <c r="B13" t="s">
        <v>1789</v>
      </c>
      <c r="C13">
        <f>SUM(広島市東区・安芸区・安芸郡!D30:D32)+SUM(広島市東区・安芸区・安芸郡!D16:D18)+中国朝刊!G14+中国朝刊!G15+中国朝刊!J31+中国朝刊!J32+中国朝刊!J33</f>
        <v>0</v>
      </c>
      <c r="D13">
        <f>SUM(広島市東区・安芸区・安芸郡!G16:G18,広島市東区・安芸区・安芸郡!G30:G32)</f>
        <v>0</v>
      </c>
      <c r="E13">
        <f>SUM(広島市東区・安芸区・安芸郡!J30:J32)+SUM(広島市東区・安芸区・安芸郡!J16:J17)</f>
        <v>0</v>
      </c>
      <c r="F13">
        <f>SUM(広島市東区・安芸区・安芸郡!M31:M32)+SUM(広島市東区・安芸区・安芸郡!M16)</f>
        <v>0</v>
      </c>
      <c r="K13">
        <f t="shared" si="7"/>
        <v>0</v>
      </c>
      <c r="L13" s="218">
        <f t="shared" si="8"/>
        <v>0.2</v>
      </c>
      <c r="M13" s="769">
        <f t="shared" si="0"/>
        <v>0</v>
      </c>
      <c r="N13" s="218" t="s">
        <v>1758</v>
      </c>
      <c r="O13" s="218">
        <f t="shared" si="1"/>
        <v>0</v>
      </c>
      <c r="P13" s="218">
        <f t="shared" si="2"/>
        <v>0</v>
      </c>
      <c r="AE13" s="218"/>
      <c r="AU13" s="770" t="s">
        <v>1790</v>
      </c>
      <c r="AV13">
        <f>尾道市!D34</f>
        <v>0</v>
      </c>
      <c r="AX13">
        <f>尾道市!G34</f>
        <v>0</v>
      </c>
      <c r="AY13">
        <f>尾道市!J34</f>
        <v>0</v>
      </c>
      <c r="BB13">
        <f>尾道市!S34</f>
        <v>0</v>
      </c>
      <c r="BD13">
        <f t="shared" si="3"/>
        <v>0</v>
      </c>
      <c r="BE13">
        <v>1</v>
      </c>
      <c r="BF13" s="770">
        <f t="shared" si="4"/>
        <v>0</v>
      </c>
      <c r="BG13" s="218" t="s">
        <v>1763</v>
      </c>
      <c r="BH13" s="218">
        <f>IF($H$1=BG13,0,IF(OR($F$1="A4",$F$1="B4  (D4)",$F$1="B5"),IF($AC$2="岩国営業所",0.25,0.1),IF(OR($F$1="A3（二つ折り）",$F$1="B3（二つ折り）"),IF($AC$2="岩国営業所",0.5,0.2),0)))</f>
        <v>0</v>
      </c>
      <c r="BI13" s="218">
        <f>IF($H$1=BG13,0,BH13*BD13)</f>
        <v>0</v>
      </c>
    </row>
    <row r="14" spans="2:61">
      <c r="B14" t="s">
        <v>1791</v>
      </c>
      <c r="C14">
        <f>SUM(廿日市市・大竹市!D8:D15)+SUM(中国朝刊!P8:P15)</f>
        <v>0</v>
      </c>
      <c r="D14">
        <f>廿日市市・大竹市!G19</f>
        <v>0</v>
      </c>
      <c r="E14">
        <f>廿日市市・大竹市!J19</f>
        <v>0</v>
      </c>
      <c r="F14">
        <f>廿日市市・大竹市!M19</f>
        <v>0</v>
      </c>
      <c r="K14">
        <f t="shared" si="7"/>
        <v>0</v>
      </c>
      <c r="L14" s="218">
        <f t="shared" si="8"/>
        <v>0.2</v>
      </c>
      <c r="M14">
        <f t="shared" si="0"/>
        <v>0</v>
      </c>
      <c r="N14" s="218" t="s">
        <v>1758</v>
      </c>
      <c r="O14" s="218">
        <f t="shared" si="1"/>
        <v>0</v>
      </c>
      <c r="P14" s="218">
        <f t="shared" si="2"/>
        <v>0</v>
      </c>
      <c r="AE14" s="218"/>
      <c r="AU14" s="770" t="s">
        <v>1792</v>
      </c>
      <c r="AV14">
        <f>神石郡!D26</f>
        <v>0</v>
      </c>
      <c r="AY14">
        <f>神石郡!J26</f>
        <v>0</v>
      </c>
      <c r="BB14">
        <f>神石郡!P26</f>
        <v>0</v>
      </c>
      <c r="BC14">
        <f>神石郡!S26</f>
        <v>0</v>
      </c>
      <c r="BD14">
        <f t="shared" si="3"/>
        <v>0</v>
      </c>
      <c r="BE14">
        <v>0.3</v>
      </c>
      <c r="BF14" s="770">
        <f t="shared" si="4"/>
        <v>0</v>
      </c>
      <c r="BG14" s="218" t="s">
        <v>1763</v>
      </c>
      <c r="BH14" s="218">
        <f>IF($H$1=BG14,0,IF(OR($F$1="A4",$F$1="B4  (D4)",$F$1="B5"),IF($AC$2="岩国営業所",0.25,0.1),IF(OR($F$1="A3（二つ折り）",$F$1="B3（二つ折り）"),IF($AC$2="岩国営業所",0.5,0.2),0)))</f>
        <v>0</v>
      </c>
      <c r="BI14" s="218">
        <f>IF($H$1=BG14,0,BH14*BD14)</f>
        <v>0</v>
      </c>
    </row>
    <row r="15" spans="2:61">
      <c r="B15" s="770" t="s">
        <v>1793</v>
      </c>
      <c r="C15">
        <f>廿日市市・大竹市!D17+廿日市市・大竹市!D16++SUM(中国朝刊!P16:P17)</f>
        <v>0</v>
      </c>
      <c r="K15">
        <f t="shared" si="7"/>
        <v>0</v>
      </c>
      <c r="L15">
        <v>0.3</v>
      </c>
      <c r="M15" s="770">
        <f t="shared" si="0"/>
        <v>0</v>
      </c>
      <c r="N15" s="218" t="s">
        <v>1758</v>
      </c>
      <c r="O15" s="218">
        <f t="shared" si="1"/>
        <v>0</v>
      </c>
      <c r="P15" s="218">
        <f t="shared" si="2"/>
        <v>0</v>
      </c>
      <c r="AE15" s="218"/>
      <c r="AU15" s="770" t="s">
        <v>1794</v>
      </c>
      <c r="AV15">
        <f>神石郡!D39</f>
        <v>0</v>
      </c>
      <c r="AY15">
        <f>神石郡!J39</f>
        <v>0</v>
      </c>
      <c r="AZ15">
        <f>神石郡!M39</f>
        <v>0</v>
      </c>
      <c r="BB15">
        <f>神石郡!P39</f>
        <v>0</v>
      </c>
      <c r="BC15">
        <f>神石郡!S39</f>
        <v>0</v>
      </c>
      <c r="BD15">
        <f t="shared" si="3"/>
        <v>0</v>
      </c>
      <c r="BE15">
        <v>0.3</v>
      </c>
      <c r="BF15" s="770">
        <f t="shared" si="4"/>
        <v>0</v>
      </c>
      <c r="BG15" s="218" t="s">
        <v>1763</v>
      </c>
      <c r="BH15" s="218">
        <f>IF($H$1=BG15,0,IF(OR($F$1="A4",$F$1="B4  (D4)",$F$1="B5"),IF($AC$2="岩国営業所",0.25,0.1),IF(OR($F$1="A3（二つ折り）",$F$1="B3（二つ折り）"),IF($AC$2="岩国営業所",0.5,0.2),0)))</f>
        <v>0</v>
      </c>
      <c r="BI15" s="218">
        <f>IF($H$1=BG15,0,BH15*BD15)</f>
        <v>0</v>
      </c>
    </row>
    <row r="16" spans="2:61">
      <c r="B16" t="s">
        <v>1795</v>
      </c>
      <c r="C16">
        <f>廿日市市・大竹市!D26+中国朝刊!P21</f>
        <v>0</v>
      </c>
      <c r="D16">
        <f>廿日市市・大竹市!G26</f>
        <v>0</v>
      </c>
      <c r="F16">
        <f>廿日市市・大竹市!M26</f>
        <v>0</v>
      </c>
      <c r="K16">
        <f t="shared" si="7"/>
        <v>0</v>
      </c>
      <c r="L16" s="218">
        <f t="shared" si="8"/>
        <v>0.2</v>
      </c>
      <c r="M16">
        <f t="shared" si="0"/>
        <v>0</v>
      </c>
      <c r="N16" s="218" t="s">
        <v>1758</v>
      </c>
      <c r="O16" s="218">
        <f t="shared" si="1"/>
        <v>0</v>
      </c>
      <c r="P16" s="218">
        <f t="shared" si="2"/>
        <v>0</v>
      </c>
      <c r="AE16" s="218"/>
      <c r="BG16" s="218"/>
      <c r="BH16" s="218"/>
      <c r="BI16" s="218"/>
    </row>
    <row r="17" spans="2:61">
      <c r="B17" t="s">
        <v>1796</v>
      </c>
      <c r="C17">
        <f>SUM(呉市!D8:D24)+SUM(東広島市・竹原市!D32:D34)</f>
        <v>0</v>
      </c>
      <c r="E17">
        <f>呉市!G33</f>
        <v>0</v>
      </c>
      <c r="F17">
        <f>SUM(呉市!J8:J24)+SUM(東広島市・竹原市!J33)</f>
        <v>0</v>
      </c>
      <c r="K17">
        <f t="shared" si="7"/>
        <v>0</v>
      </c>
      <c r="L17" s="218">
        <f t="shared" si="8"/>
        <v>0.2</v>
      </c>
      <c r="M17">
        <f t="shared" si="0"/>
        <v>0</v>
      </c>
      <c r="N17" s="218" t="s">
        <v>1758</v>
      </c>
      <c r="O17" s="218">
        <f t="shared" si="1"/>
        <v>0</v>
      </c>
      <c r="P17" s="218">
        <f t="shared" si="2"/>
        <v>0</v>
      </c>
      <c r="AE17" s="218"/>
      <c r="AU17" s="677"/>
      <c r="AV17" s="677">
        <f t="shared" ref="AV17:BD17" si="11">SUM(AV4:AV15)</f>
        <v>0</v>
      </c>
      <c r="AW17" s="677">
        <f t="shared" si="11"/>
        <v>0</v>
      </c>
      <c r="AX17" s="677">
        <f t="shared" si="11"/>
        <v>0</v>
      </c>
      <c r="AY17" s="677">
        <f t="shared" si="11"/>
        <v>0</v>
      </c>
      <c r="AZ17" s="677">
        <f t="shared" si="11"/>
        <v>0</v>
      </c>
      <c r="BA17" s="677">
        <f t="shared" si="11"/>
        <v>0</v>
      </c>
      <c r="BB17" s="677">
        <f t="shared" si="11"/>
        <v>0</v>
      </c>
      <c r="BC17" s="677">
        <f t="shared" si="11"/>
        <v>0</v>
      </c>
      <c r="BD17" s="677">
        <f t="shared" si="11"/>
        <v>0</v>
      </c>
      <c r="BE17" s="677"/>
      <c r="BF17" s="677">
        <f>SUM(BF4:BF15)</f>
        <v>0</v>
      </c>
      <c r="BG17" s="677"/>
      <c r="BH17" s="677"/>
      <c r="BI17" s="677">
        <f>SUM(BI4:BI15)</f>
        <v>0</v>
      </c>
    </row>
    <row r="18" spans="2:61">
      <c r="B18" s="770" t="s">
        <v>1797</v>
      </c>
      <c r="C18">
        <f>SUM(呉市!D25:D32)</f>
        <v>0</v>
      </c>
      <c r="F18">
        <f>SUM(呉市!J25:J32)</f>
        <v>0</v>
      </c>
      <c r="K18">
        <f>SUM(C18:J18)</f>
        <v>0</v>
      </c>
      <c r="L18" s="218">
        <v>0.3</v>
      </c>
      <c r="M18" s="770">
        <f>L18*SUM(C18:J18)</f>
        <v>0</v>
      </c>
      <c r="N18" s="218" t="s">
        <v>1758</v>
      </c>
      <c r="O18" s="218">
        <f t="shared" si="1"/>
        <v>0</v>
      </c>
      <c r="P18" s="218">
        <f>IF($H$1=N18,0,O18*K18)</f>
        <v>0</v>
      </c>
      <c r="AE18" s="218"/>
    </row>
    <row r="19" spans="2:61">
      <c r="B19" t="s">
        <v>1798</v>
      </c>
      <c r="C19">
        <f>江田島市!D26</f>
        <v>0</v>
      </c>
      <c r="F19">
        <f>江田島市!J26</f>
        <v>0</v>
      </c>
      <c r="K19">
        <f t="shared" si="7"/>
        <v>0</v>
      </c>
      <c r="L19" s="218">
        <v>0.3</v>
      </c>
      <c r="M19">
        <f t="shared" si="0"/>
        <v>0</v>
      </c>
      <c r="N19" s="218" t="s">
        <v>1758</v>
      </c>
      <c r="O19" s="218">
        <f t="shared" si="1"/>
        <v>0</v>
      </c>
      <c r="P19" s="218">
        <f t="shared" si="2"/>
        <v>0</v>
      </c>
      <c r="AE19" s="218"/>
    </row>
    <row r="20" spans="2:61">
      <c r="B20" t="s">
        <v>1799</v>
      </c>
      <c r="C20">
        <f>東広島市・竹原市!D23</f>
        <v>0</v>
      </c>
      <c r="F20">
        <f>東広島市・竹原市!J23</f>
        <v>0</v>
      </c>
      <c r="K20">
        <f t="shared" si="7"/>
        <v>0</v>
      </c>
      <c r="L20" s="218">
        <f t="shared" si="8"/>
        <v>0.2</v>
      </c>
      <c r="M20">
        <f t="shared" si="0"/>
        <v>0</v>
      </c>
      <c r="N20" s="218" t="s">
        <v>1758</v>
      </c>
      <c r="O20" s="218">
        <f t="shared" si="1"/>
        <v>0</v>
      </c>
      <c r="P20" s="218">
        <f t="shared" si="2"/>
        <v>0</v>
      </c>
      <c r="AE20" s="218"/>
    </row>
    <row r="21" spans="2:61">
      <c r="B21" s="770" t="s">
        <v>1800</v>
      </c>
      <c r="C21">
        <f>山県郡・安芸高田市!D19</f>
        <v>0</v>
      </c>
      <c r="F21">
        <f>山県郡・安芸高田市!J19</f>
        <v>0</v>
      </c>
      <c r="K21">
        <f t="shared" si="7"/>
        <v>0</v>
      </c>
      <c r="L21" s="218">
        <v>0.3</v>
      </c>
      <c r="M21" s="770">
        <f t="shared" si="0"/>
        <v>0</v>
      </c>
      <c r="N21" s="218" t="s">
        <v>1758</v>
      </c>
      <c r="O21" s="218">
        <f t="shared" si="1"/>
        <v>0</v>
      </c>
      <c r="P21" s="218">
        <f t="shared" si="2"/>
        <v>0</v>
      </c>
      <c r="AE21" s="218"/>
    </row>
    <row r="22" spans="2:61">
      <c r="B22" s="770" t="s">
        <v>1801</v>
      </c>
      <c r="C22">
        <f>山県郡・安芸高田市!D37</f>
        <v>0</v>
      </c>
      <c r="F22">
        <f>山県郡・安芸高田市!J37</f>
        <v>0</v>
      </c>
      <c r="K22">
        <f t="shared" si="7"/>
        <v>0</v>
      </c>
      <c r="L22" s="218">
        <v>0.3</v>
      </c>
      <c r="M22" s="770">
        <f t="shared" si="0"/>
        <v>0</v>
      </c>
      <c r="N22" s="218" t="s">
        <v>1758</v>
      </c>
      <c r="O22" s="218">
        <f t="shared" si="1"/>
        <v>0</v>
      </c>
      <c r="P22" s="218">
        <f t="shared" si="2"/>
        <v>0</v>
      </c>
      <c r="AE22" s="218"/>
    </row>
    <row r="23" spans="2:61">
      <c r="B23" t="s">
        <v>1802</v>
      </c>
      <c r="C23">
        <f>SUM(東広島市・竹原市!D29:D31)</f>
        <v>0</v>
      </c>
      <c r="E23">
        <f>SUM(東広島市・竹原市!G31)</f>
        <v>0</v>
      </c>
      <c r="F23">
        <f>SUM(東広島市・竹原市!J29:J31)</f>
        <v>0</v>
      </c>
      <c r="K23">
        <f t="shared" si="7"/>
        <v>0</v>
      </c>
      <c r="L23" s="218">
        <f t="shared" si="8"/>
        <v>0.2</v>
      </c>
      <c r="M23">
        <f t="shared" si="0"/>
        <v>0</v>
      </c>
      <c r="N23" s="218" t="s">
        <v>1758</v>
      </c>
      <c r="O23" s="218">
        <f t="shared" si="1"/>
        <v>0</v>
      </c>
      <c r="P23" s="218">
        <f t="shared" si="2"/>
        <v>0</v>
      </c>
      <c r="AE23" s="218"/>
    </row>
    <row r="24" spans="2:61">
      <c r="B24" s="770" t="s">
        <v>1803</v>
      </c>
      <c r="C24">
        <f>東広島市・竹原市!D43</f>
        <v>0</v>
      </c>
      <c r="K24">
        <f t="shared" si="7"/>
        <v>0</v>
      </c>
      <c r="L24" s="218">
        <v>0.3</v>
      </c>
      <c r="M24" s="770">
        <f t="shared" si="0"/>
        <v>0</v>
      </c>
      <c r="N24" s="218" t="s">
        <v>1758</v>
      </c>
      <c r="O24" s="218">
        <f t="shared" si="1"/>
        <v>0</v>
      </c>
      <c r="P24" s="218">
        <f t="shared" si="2"/>
        <v>0</v>
      </c>
      <c r="AE24" s="218"/>
    </row>
    <row r="25" spans="2:61">
      <c r="B25" t="s">
        <v>1775</v>
      </c>
      <c r="C25">
        <f>島根県!D8+島根県!D9+島根県!D10+島根県!D11+島根県!D12+島根県!D13</f>
        <v>0</v>
      </c>
      <c r="F25">
        <f>島根県!J10</f>
        <v>0</v>
      </c>
      <c r="K25">
        <f t="shared" si="7"/>
        <v>0</v>
      </c>
      <c r="L25" s="218">
        <v>1</v>
      </c>
      <c r="M25">
        <f t="shared" si="0"/>
        <v>0</v>
      </c>
      <c r="N25" s="218" t="s">
        <v>1758</v>
      </c>
      <c r="O25" s="218">
        <f t="shared" si="1"/>
        <v>0</v>
      </c>
      <c r="P25" s="218">
        <f t="shared" si="2"/>
        <v>0</v>
      </c>
    </row>
    <row r="26" spans="2:61">
      <c r="B26" t="s">
        <v>1778</v>
      </c>
      <c r="C26">
        <f>島根県!D23+島根県!D24</f>
        <v>0</v>
      </c>
      <c r="K26">
        <f t="shared" si="7"/>
        <v>0</v>
      </c>
      <c r="L26" s="218">
        <v>1</v>
      </c>
      <c r="M26">
        <f t="shared" si="0"/>
        <v>0</v>
      </c>
      <c r="N26" s="218" t="s">
        <v>1758</v>
      </c>
      <c r="O26" s="218">
        <f t="shared" si="1"/>
        <v>0</v>
      </c>
      <c r="P26" s="218">
        <f t="shared" si="2"/>
        <v>0</v>
      </c>
    </row>
    <row r="27" spans="2:61">
      <c r="K27">
        <f t="shared" si="7"/>
        <v>0</v>
      </c>
    </row>
    <row r="28" spans="2:61">
      <c r="B28" s="677"/>
      <c r="C28" s="677">
        <f t="shared" ref="C28:I28" si="12">SUM(C4:C27)</f>
        <v>0</v>
      </c>
      <c r="D28" s="677">
        <f t="shared" si="12"/>
        <v>0</v>
      </c>
      <c r="E28" s="677">
        <f t="shared" si="12"/>
        <v>0</v>
      </c>
      <c r="F28" s="677">
        <f t="shared" si="12"/>
        <v>0</v>
      </c>
      <c r="G28" s="677">
        <f t="shared" si="12"/>
        <v>0</v>
      </c>
      <c r="H28" s="677">
        <f t="shared" si="12"/>
        <v>0</v>
      </c>
      <c r="I28" s="677">
        <f t="shared" si="12"/>
        <v>0</v>
      </c>
      <c r="J28" s="677">
        <f>SUM(J4:J26)</f>
        <v>0</v>
      </c>
      <c r="K28" s="677">
        <f>SUM(K4:K26)</f>
        <v>0</v>
      </c>
      <c r="L28" s="677"/>
      <c r="M28" s="677">
        <f>SUM(M4:M26)</f>
        <v>0</v>
      </c>
      <c r="N28" s="677"/>
      <c r="O28" s="677"/>
      <c r="P28" s="677">
        <f>SUM(P4:P26)</f>
        <v>0</v>
      </c>
    </row>
  </sheetData>
  <phoneticPr fontId="6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0A9F-B167-4448-9A28-79211DADB012}">
  <sheetPr codeName="Sheet28">
    <pageSetUpPr fitToPage="1"/>
  </sheetPr>
  <dimension ref="A1:S46"/>
  <sheetViews>
    <sheetView showGridLines="0" zoomScaleNormal="100" workbookViewId="0"/>
  </sheetViews>
  <sheetFormatPr defaultRowHeight="18.75"/>
  <cols>
    <col min="1" max="1" width="12.625" customWidth="1"/>
    <col min="2" max="19" width="7.125" customWidth="1"/>
  </cols>
  <sheetData>
    <row r="1" spans="1:19">
      <c r="A1" s="108" t="s">
        <v>242</v>
      </c>
    </row>
    <row r="3" spans="1:19">
      <c r="A3" t="s">
        <v>243</v>
      </c>
      <c r="B3" s="109" t="s">
        <v>244</v>
      </c>
      <c r="S3" s="35" t="str">
        <f>最初に入力!N1</f>
        <v>2026年8月1日改定</v>
      </c>
    </row>
    <row r="4" spans="1:19" s="114" customFormat="1" ht="12">
      <c r="A4" s="110"/>
      <c r="B4" s="111" t="s">
        <v>245</v>
      </c>
      <c r="C4" s="112"/>
      <c r="D4" s="111" t="s">
        <v>246</v>
      </c>
      <c r="E4" s="112"/>
      <c r="F4" s="113" t="s">
        <v>247</v>
      </c>
      <c r="G4" s="113"/>
      <c r="H4" s="111" t="s">
        <v>248</v>
      </c>
      <c r="I4" s="112"/>
      <c r="J4" s="111" t="s">
        <v>249</v>
      </c>
      <c r="K4" s="113"/>
      <c r="L4" s="111" t="s">
        <v>250</v>
      </c>
      <c r="M4" s="112"/>
      <c r="N4" s="111" t="s">
        <v>251</v>
      </c>
      <c r="O4" s="112"/>
      <c r="P4" s="111" t="s">
        <v>252</v>
      </c>
      <c r="Q4" s="112"/>
      <c r="R4" s="111" t="s">
        <v>253</v>
      </c>
      <c r="S4" s="112"/>
    </row>
    <row r="5" spans="1:19" s="114" customFormat="1" ht="12">
      <c r="A5" s="115" t="s">
        <v>191</v>
      </c>
      <c r="B5" s="116" t="s">
        <v>235</v>
      </c>
      <c r="C5" s="117" t="s">
        <v>236</v>
      </c>
      <c r="D5" s="116" t="s">
        <v>235</v>
      </c>
      <c r="E5" s="117" t="s">
        <v>236</v>
      </c>
      <c r="F5" s="116" t="s">
        <v>235</v>
      </c>
      <c r="G5" s="117" t="s">
        <v>236</v>
      </c>
      <c r="H5" s="116" t="s">
        <v>235</v>
      </c>
      <c r="I5" s="117" t="s">
        <v>236</v>
      </c>
      <c r="J5" s="116" t="s">
        <v>235</v>
      </c>
      <c r="K5" s="117" t="s">
        <v>236</v>
      </c>
      <c r="L5" s="116" t="s">
        <v>235</v>
      </c>
      <c r="M5" s="117" t="s">
        <v>236</v>
      </c>
      <c r="N5" s="116" t="s">
        <v>235</v>
      </c>
      <c r="O5" s="117" t="s">
        <v>236</v>
      </c>
      <c r="P5" s="116" t="s">
        <v>235</v>
      </c>
      <c r="Q5" s="117" t="s">
        <v>236</v>
      </c>
      <c r="R5" s="116" t="s">
        <v>235</v>
      </c>
      <c r="S5" s="117" t="s">
        <v>236</v>
      </c>
    </row>
    <row r="6" spans="1:19" s="114" customFormat="1" ht="12">
      <c r="A6" s="118" t="s">
        <v>254</v>
      </c>
      <c r="B6" s="119">
        <f>SUM(D6,H6,J6,L6,N6,P6,R6,F6)</f>
        <v>33670</v>
      </c>
      <c r="C6" s="120">
        <f>E6+G6+I6+K6+Q6+M6+O6+S6</f>
        <v>0</v>
      </c>
      <c r="D6" s="119">
        <f>広島市中区・南区!C16</f>
        <v>26540</v>
      </c>
      <c r="E6" s="120">
        <f>集計!C4</f>
        <v>0</v>
      </c>
      <c r="F6" s="119">
        <f>広島市中区・南区!F16</f>
        <v>3450</v>
      </c>
      <c r="G6" s="120">
        <f>集計!D4</f>
        <v>0</v>
      </c>
      <c r="H6" s="119">
        <f>広島市中区・南区!I16</f>
        <v>1530</v>
      </c>
      <c r="I6" s="120">
        <f>集計!E4</f>
        <v>0</v>
      </c>
      <c r="J6" s="119">
        <f>広島市中区・南区!L16</f>
        <v>2150</v>
      </c>
      <c r="K6" s="120">
        <f>集計!F4</f>
        <v>0</v>
      </c>
      <c r="L6" s="119">
        <f>広島市中区・南区!O16</f>
        <v>0</v>
      </c>
      <c r="M6" s="120">
        <f>SUMIF(枚数集計!$C$4:$C$67,$A6,枚数集計!I$4:I$67)</f>
        <v>0</v>
      </c>
      <c r="N6" s="119"/>
      <c r="O6" s="120">
        <f>SUMIF(枚数集計!$C$4:$C$67,$A6,枚数集計!J$4:J$67)</f>
        <v>0</v>
      </c>
      <c r="P6" s="119">
        <f>広島市中区・南区!R16</f>
        <v>0</v>
      </c>
      <c r="Q6" s="120">
        <f>集計!I4</f>
        <v>0</v>
      </c>
      <c r="R6" s="119"/>
      <c r="S6" s="120">
        <f>SUMIF(枚数集計!$C$4:$C$67,$A6,枚数集計!L$4:L$67)</f>
        <v>0</v>
      </c>
    </row>
    <row r="7" spans="1:19" s="114" customFormat="1" ht="12">
      <c r="A7" s="121" t="s">
        <v>255</v>
      </c>
      <c r="B7" s="122">
        <f t="shared" ref="B7:B15" si="0">SUM(D7,H7,J7,L7,N7,P7,R7,F7)</f>
        <v>32290</v>
      </c>
      <c r="C7" s="123">
        <f t="shared" ref="C7:C31" si="1">E7+G7+I7+K7+Q7+M7+O7+S7</f>
        <v>0</v>
      </c>
      <c r="D7" s="122">
        <f>広島市中区・南区!C32</f>
        <v>23470</v>
      </c>
      <c r="E7" s="123">
        <f>集計!C5</f>
        <v>0</v>
      </c>
      <c r="F7" s="122">
        <f>広島市中区・南区!F32</f>
        <v>5250</v>
      </c>
      <c r="G7" s="123">
        <f>集計!D5</f>
        <v>0</v>
      </c>
      <c r="H7" s="122">
        <f>広島市中区・南区!I32</f>
        <v>1960</v>
      </c>
      <c r="I7" s="123">
        <f>集計!E5</f>
        <v>0</v>
      </c>
      <c r="J7" s="122">
        <f>広島市中区・南区!L32</f>
        <v>1610</v>
      </c>
      <c r="K7" s="123">
        <f>集計!F5</f>
        <v>0</v>
      </c>
      <c r="L7" s="122">
        <f>広島市中区・南区!O32</f>
        <v>0</v>
      </c>
      <c r="M7" s="123">
        <f>SUMIF(枚数集計!$C$4:$C$67,$A7,枚数集計!I$4:I$67)</f>
        <v>0</v>
      </c>
      <c r="N7" s="122"/>
      <c r="O7" s="123">
        <f>SUMIF(枚数集計!$C$4:$C$67,$A7,枚数集計!J$4:J$67)</f>
        <v>0</v>
      </c>
      <c r="P7" s="122">
        <f>広島市中区・南区!R32</f>
        <v>0</v>
      </c>
      <c r="Q7" s="123">
        <f>集計!I5</f>
        <v>0</v>
      </c>
      <c r="R7" s="122"/>
      <c r="S7" s="123">
        <f>SUMIF(枚数集計!$C$4:$C$67,$A7,枚数集計!L$4:L$67)</f>
        <v>0</v>
      </c>
    </row>
    <row r="8" spans="1:19" s="114" customFormat="1" ht="12">
      <c r="A8" s="121" t="s">
        <v>256</v>
      </c>
      <c r="B8" s="122">
        <f t="shared" si="0"/>
        <v>31780</v>
      </c>
      <c r="C8" s="123">
        <f t="shared" si="1"/>
        <v>0</v>
      </c>
      <c r="D8" s="122">
        <f>SUM(広島市東区・安芸区・安芸郡!C8:C15)</f>
        <v>19850</v>
      </c>
      <c r="E8" s="123">
        <f>集計!C6</f>
        <v>0</v>
      </c>
      <c r="F8" s="122">
        <f>SUM(広島市東区・安芸区・安芸郡!F8:F15)</f>
        <v>6020</v>
      </c>
      <c r="G8" s="123">
        <f>集計!D6</f>
        <v>0</v>
      </c>
      <c r="H8" s="122">
        <f>SUM(広島市東区・安芸区・安芸郡!I8:I15)</f>
        <v>4240</v>
      </c>
      <c r="I8" s="123">
        <f>集計!E6</f>
        <v>0</v>
      </c>
      <c r="J8" s="122">
        <f>SUM(広島市東区・安芸区・安芸郡!L8:L15)</f>
        <v>1670</v>
      </c>
      <c r="K8" s="123">
        <f>集計!F6</f>
        <v>0</v>
      </c>
      <c r="L8" s="122">
        <f>SUM(広島市東区・安芸区・安芸郡!O8:O15)</f>
        <v>0</v>
      </c>
      <c r="M8" s="123">
        <f>SUMIF(枚数集計!$C$4:$C$67,$A8,枚数集計!I$4:I$67)</f>
        <v>0</v>
      </c>
      <c r="N8" s="122"/>
      <c r="O8" s="123">
        <f>SUMIF(枚数集計!$C$4:$C$67,$A8,枚数集計!J$4:J$67)</f>
        <v>0</v>
      </c>
      <c r="P8" s="122">
        <f>SUM(広島市東区・安芸区・安芸郡!R8:R15)</f>
        <v>0</v>
      </c>
      <c r="Q8" s="123"/>
      <c r="R8" s="122"/>
      <c r="S8" s="123">
        <f>SUMIF(枚数集計!$C$4:$C$67,$A8,枚数集計!L$4:L$67)</f>
        <v>0</v>
      </c>
    </row>
    <row r="9" spans="1:19" s="114" customFormat="1" ht="12">
      <c r="A9" s="121" t="s">
        <v>257</v>
      </c>
      <c r="B9" s="122">
        <f t="shared" si="0"/>
        <v>16760</v>
      </c>
      <c r="C9" s="123">
        <f t="shared" si="1"/>
        <v>0</v>
      </c>
      <c r="D9" s="122">
        <f>SUM(広島市東区・安芸区・安芸郡!C25:C29)</f>
        <v>11940</v>
      </c>
      <c r="E9" s="123">
        <f>集計!C7</f>
        <v>0</v>
      </c>
      <c r="F9" s="122">
        <f>SUM(広島市東区・安芸区・安芸郡!F25:F29)</f>
        <v>2680</v>
      </c>
      <c r="G9" s="123">
        <f>集計!D7</f>
        <v>0</v>
      </c>
      <c r="H9" s="122">
        <f>SUM(広島市東区・安芸区・安芸郡!I25:I29)</f>
        <v>480</v>
      </c>
      <c r="I9" s="123">
        <f>集計!E7</f>
        <v>0</v>
      </c>
      <c r="J9" s="122">
        <f>SUM(広島市東区・安芸区・安芸郡!L25:L29)</f>
        <v>1660</v>
      </c>
      <c r="K9" s="123">
        <f>集計!F7</f>
        <v>0</v>
      </c>
      <c r="L9" s="122">
        <f>SUM(広島市東区・安芸区・安芸郡!O25:O29)</f>
        <v>0</v>
      </c>
      <c r="M9" s="123">
        <f>SUMIF(枚数集計!$C$4:$C$67,$A9,枚数集計!I$4:I$67)</f>
        <v>0</v>
      </c>
      <c r="N9" s="122"/>
      <c r="O9" s="123">
        <f>SUMIF(枚数集計!$C$4:$C$67,$A9,枚数集計!J$4:J$67)</f>
        <v>0</v>
      </c>
      <c r="P9" s="122">
        <f>SUM(広島市東区・安芸区・安芸郡!R25:R29)</f>
        <v>0</v>
      </c>
      <c r="Q9" s="123"/>
      <c r="R9" s="122"/>
      <c r="S9" s="123">
        <f>SUMIF(枚数集計!$C$4:$C$67,$A9,枚数集計!L$4:L$67)</f>
        <v>0</v>
      </c>
    </row>
    <row r="10" spans="1:19" s="114" customFormat="1" ht="12">
      <c r="A10" s="121" t="s">
        <v>258</v>
      </c>
      <c r="B10" s="122">
        <f>SUM(D10,H10,J10,L10,N10,P10,R10,F10)</f>
        <v>51160</v>
      </c>
      <c r="C10" s="123">
        <f t="shared" si="1"/>
        <v>0</v>
      </c>
      <c r="D10" s="122">
        <f>広島市安佐南区・安佐北区!C23</f>
        <v>37980</v>
      </c>
      <c r="E10" s="123">
        <f>集計!C8</f>
        <v>0</v>
      </c>
      <c r="F10" s="122">
        <f>広島市安佐南区・安佐北区!F23</f>
        <v>7370</v>
      </c>
      <c r="G10" s="123">
        <f>集計!D8</f>
        <v>0</v>
      </c>
      <c r="H10" s="122">
        <f>広島市安佐南区・安佐北区!I23</f>
        <v>2700</v>
      </c>
      <c r="I10" s="123">
        <f>集計!E8</f>
        <v>0</v>
      </c>
      <c r="J10" s="122">
        <f>広島市安佐南区・安佐北区!L23</f>
        <v>3110</v>
      </c>
      <c r="K10" s="123">
        <f>集計!F8</f>
        <v>0</v>
      </c>
      <c r="L10" s="122"/>
      <c r="M10" s="123">
        <f>SUMIF(枚数集計!$C$4:$C$67,$A10,枚数集計!I$4:I$67)</f>
        <v>0</v>
      </c>
      <c r="N10" s="122"/>
      <c r="O10" s="123">
        <f>SUMIF(枚数集計!$C$4:$C$67,$A10,枚数集計!J$4:J$67)</f>
        <v>0</v>
      </c>
      <c r="P10" s="122">
        <f>広島市安佐南区・安佐北区!R23</f>
        <v>0</v>
      </c>
      <c r="Q10" s="123"/>
      <c r="R10" s="122"/>
      <c r="S10" s="123">
        <f>SUMIF(枚数集計!$C$4:$C$67,$A10,枚数集計!L$4:L$67)</f>
        <v>0</v>
      </c>
    </row>
    <row r="11" spans="1:19" s="114" customFormat="1" ht="12">
      <c r="A11" s="121" t="s">
        <v>259</v>
      </c>
      <c r="B11" s="122">
        <f t="shared" si="0"/>
        <v>33250</v>
      </c>
      <c r="C11" s="123">
        <f t="shared" si="1"/>
        <v>0</v>
      </c>
      <c r="D11" s="122">
        <f>広島市安佐南区・安佐北区!C44</f>
        <v>26580</v>
      </c>
      <c r="E11" s="123">
        <f>集計!C9+集計!C10</f>
        <v>0</v>
      </c>
      <c r="F11" s="122">
        <f>広島市安佐南区・安佐北区!F44</f>
        <v>2580</v>
      </c>
      <c r="G11" s="123">
        <f>集計!D9</f>
        <v>0</v>
      </c>
      <c r="H11" s="122">
        <f>広島市安佐南区・安佐北区!I44</f>
        <v>940</v>
      </c>
      <c r="I11" s="123">
        <f>集計!E9</f>
        <v>0</v>
      </c>
      <c r="J11" s="122">
        <f>広島市安佐南区・安佐北区!L44</f>
        <v>3150</v>
      </c>
      <c r="K11" s="123">
        <f>集計!F9</f>
        <v>0</v>
      </c>
      <c r="L11" s="122"/>
      <c r="M11" s="123"/>
      <c r="N11" s="122"/>
      <c r="O11" s="123">
        <f>SUMIF(枚数集計!$C$4:$C$67,$A11,枚数集計!J$4:J$67)</f>
        <v>0</v>
      </c>
      <c r="P11" s="122"/>
      <c r="Q11" s="123"/>
      <c r="R11" s="122"/>
      <c r="S11" s="123">
        <f>SUMIF(枚数集計!$C$4:$C$67,$A11,枚数集計!L$4:L$67)</f>
        <v>0</v>
      </c>
    </row>
    <row r="12" spans="1:19" s="114" customFormat="1" ht="12">
      <c r="A12" s="121" t="s">
        <v>260</v>
      </c>
      <c r="B12" s="122">
        <f t="shared" si="0"/>
        <v>45100</v>
      </c>
      <c r="C12" s="123">
        <f t="shared" si="1"/>
        <v>0</v>
      </c>
      <c r="D12" s="122">
        <f>広島市西区・佐伯区!C19</f>
        <v>27840</v>
      </c>
      <c r="E12" s="123">
        <f>集計!C11</f>
        <v>0</v>
      </c>
      <c r="F12" s="122">
        <f>広島市西区・佐伯区!F19</f>
        <v>9900</v>
      </c>
      <c r="G12" s="123">
        <f>集計!D11</f>
        <v>0</v>
      </c>
      <c r="H12" s="122">
        <f>広島市西区・佐伯区!I19</f>
        <v>4020</v>
      </c>
      <c r="I12" s="123">
        <f>集計!E11</f>
        <v>0</v>
      </c>
      <c r="J12" s="122">
        <f>広島市西区・佐伯区!L19</f>
        <v>3340</v>
      </c>
      <c r="K12" s="123">
        <f>集計!F11</f>
        <v>0</v>
      </c>
      <c r="L12" s="122"/>
      <c r="M12" s="123">
        <f>SUMIF(枚数集計!$C$4:$C$67,$A12,枚数集計!I$4:I$67)</f>
        <v>0</v>
      </c>
      <c r="N12" s="122"/>
      <c r="O12" s="123">
        <f>SUMIF(枚数集計!$C$4:$C$67,$A12,枚数集計!J$4:J$67)</f>
        <v>0</v>
      </c>
      <c r="P12" s="122">
        <f>広島市西区・佐伯区!R19</f>
        <v>0</v>
      </c>
      <c r="Q12" s="123">
        <f>集計!I11</f>
        <v>0</v>
      </c>
      <c r="R12" s="122"/>
      <c r="S12" s="123">
        <f>SUMIF(枚数集計!$C$4:$C$67,$A12,枚数集計!L$4:L$67)</f>
        <v>0</v>
      </c>
    </row>
    <row r="13" spans="1:19" s="114" customFormat="1" ht="12">
      <c r="A13" s="121" t="s">
        <v>261</v>
      </c>
      <c r="B13" s="122">
        <f t="shared" si="0"/>
        <v>31890</v>
      </c>
      <c r="C13" s="123">
        <f t="shared" si="1"/>
        <v>0</v>
      </c>
      <c r="D13" s="122">
        <f>広島市西区・佐伯区!C32</f>
        <v>22910</v>
      </c>
      <c r="E13" s="123">
        <f>集計!C12</f>
        <v>0</v>
      </c>
      <c r="F13" s="122">
        <f>広島市西区・佐伯区!F32</f>
        <v>4900</v>
      </c>
      <c r="G13" s="123">
        <f>集計!D12</f>
        <v>0</v>
      </c>
      <c r="H13" s="122">
        <f>広島市西区・佐伯区!I32</f>
        <v>2510</v>
      </c>
      <c r="I13" s="123">
        <f>集計!E12</f>
        <v>0</v>
      </c>
      <c r="J13" s="122">
        <f>広島市西区・佐伯区!L32</f>
        <v>1570</v>
      </c>
      <c r="K13" s="123">
        <f>集計!F12</f>
        <v>0</v>
      </c>
      <c r="L13" s="122"/>
      <c r="M13" s="123">
        <f>SUMIF(枚数集計!$C$4:$C$67,$A13,枚数集計!I$4:I$67)</f>
        <v>0</v>
      </c>
      <c r="N13" s="122"/>
      <c r="O13" s="123">
        <f>SUMIF(枚数集計!$C$4:$C$67,$A13,枚数集計!J$4:J$67)</f>
        <v>0</v>
      </c>
      <c r="P13" s="122">
        <f>広島市西区・佐伯区!R32</f>
        <v>0</v>
      </c>
      <c r="Q13" s="123"/>
      <c r="R13" s="122"/>
      <c r="S13" s="123">
        <f>SUMIF(枚数集計!$C$4:$C$67,$A13,枚数集計!L$4:L$67)</f>
        <v>0</v>
      </c>
    </row>
    <row r="14" spans="1:19" s="114" customFormat="1" ht="12">
      <c r="A14" s="121" t="s">
        <v>262</v>
      </c>
      <c r="B14" s="122">
        <f t="shared" si="0"/>
        <v>27160</v>
      </c>
      <c r="C14" s="123">
        <f t="shared" si="1"/>
        <v>0</v>
      </c>
      <c r="D14" s="122">
        <f>SUM(広島市東区・安芸区・安芸郡!C16:C18,広島市東区・安芸区・安芸郡!C30:C32)</f>
        <v>19460</v>
      </c>
      <c r="E14" s="123">
        <f>集計!C13</f>
        <v>0</v>
      </c>
      <c r="F14" s="122">
        <f>SUM(広島市東区・安芸区・安芸郡!F16:F18,広島市東区・安芸区・安芸郡!F30:F32)</f>
        <v>3640</v>
      </c>
      <c r="G14" s="123">
        <f>集計!D13</f>
        <v>0</v>
      </c>
      <c r="H14" s="122">
        <f>SUM(広島市東区・安芸区・安芸郡!I16:I18,広島市東区・安芸区・安芸郡!I30:I32)</f>
        <v>2180</v>
      </c>
      <c r="I14" s="123">
        <f>集計!E13</f>
        <v>0</v>
      </c>
      <c r="J14" s="122">
        <f>SUM(広島市東区・安芸区・安芸郡!L16:L18,広島市東区・安芸区・安芸郡!L30:L32)</f>
        <v>1880</v>
      </c>
      <c r="K14" s="123">
        <f>集計!F13</f>
        <v>0</v>
      </c>
      <c r="L14" s="122">
        <f>SUM(広島市東区・安芸区・安芸郡!O16:O18,広島市東区・安芸区・安芸郡!O30:O32)</f>
        <v>0</v>
      </c>
      <c r="M14" s="123">
        <f>SUMIF(枚数集計!$C$4:$C$67,$A14,枚数集計!I$4:I$67)</f>
        <v>0</v>
      </c>
      <c r="N14" s="122"/>
      <c r="O14" s="123">
        <f>SUMIF(枚数集計!$C$4:$C$67,$A14,枚数集計!J$4:J$67)</f>
        <v>0</v>
      </c>
      <c r="P14" s="122">
        <f>SUM(広島市東区・安芸区・安芸郡!R16:R18,広島市東区・安芸区・安芸郡!R30:R32)</f>
        <v>0</v>
      </c>
      <c r="Q14" s="123">
        <f>SUMIF(枚数集計!$C$4:$C$67,$A14,枚数集計!K$4:K$67)</f>
        <v>0</v>
      </c>
      <c r="R14" s="122"/>
      <c r="S14" s="123">
        <f>SUMIF(枚数集計!$C$4:$C$67,$A14,枚数集計!L$4:L$67)</f>
        <v>0</v>
      </c>
    </row>
    <row r="15" spans="1:19" s="114" customFormat="1" ht="12">
      <c r="A15" s="121" t="s">
        <v>263</v>
      </c>
      <c r="B15" s="122">
        <f t="shared" si="0"/>
        <v>27050</v>
      </c>
      <c r="C15" s="123">
        <f t="shared" si="1"/>
        <v>0</v>
      </c>
      <c r="D15" s="122">
        <f>廿日市市・大竹市!C19</f>
        <v>20310</v>
      </c>
      <c r="E15" s="123">
        <f>集計!C14+集計!C15</f>
        <v>0</v>
      </c>
      <c r="F15" s="122">
        <f>廿日市市・大竹市!F19</f>
        <v>4050</v>
      </c>
      <c r="G15" s="123">
        <f>集計!D14</f>
        <v>0</v>
      </c>
      <c r="H15" s="122">
        <f>廿日市市・大竹市!I19</f>
        <v>1610</v>
      </c>
      <c r="I15" s="123">
        <f>集計!E14</f>
        <v>0</v>
      </c>
      <c r="J15" s="122">
        <f>廿日市市・大竹市!L19</f>
        <v>1080</v>
      </c>
      <c r="K15" s="123">
        <f>集計!F14</f>
        <v>0</v>
      </c>
      <c r="L15" s="122"/>
      <c r="M15" s="123">
        <f>SUMIF(枚数集計!$C$4:$C$67,$A15,枚数集計!I$4:I$67)</f>
        <v>0</v>
      </c>
      <c r="N15" s="122"/>
      <c r="O15" s="123">
        <f>SUMIF(枚数集計!$C$4:$C$67,$A15,枚数集計!J$4:J$67)</f>
        <v>0</v>
      </c>
      <c r="P15" s="122">
        <f>廿日市市・大竹市!R19</f>
        <v>0</v>
      </c>
      <c r="Q15" s="123">
        <f>SUMIF(枚数集計!$C$4:$C$67,$A15,枚数集計!K$4:K$67)</f>
        <v>0</v>
      </c>
      <c r="R15" s="122"/>
      <c r="S15" s="123">
        <f>SUMIF(枚数集計!$C$4:$C$67,$A15,枚数集計!L$4:L$67)</f>
        <v>0</v>
      </c>
    </row>
    <row r="16" spans="1:19" s="114" customFormat="1" ht="12">
      <c r="A16" s="121" t="s">
        <v>264</v>
      </c>
      <c r="B16" s="122">
        <f>SUM(D16,H16,J16,L16,N16,P16,R16,F16)</f>
        <v>6700</v>
      </c>
      <c r="C16" s="123">
        <f t="shared" si="1"/>
        <v>0</v>
      </c>
      <c r="D16" s="122">
        <f>廿日市市・大竹市!C26</f>
        <v>4270</v>
      </c>
      <c r="E16" s="123">
        <f>集計!C16</f>
        <v>0</v>
      </c>
      <c r="F16" s="122">
        <f>廿日市市・大竹市!F26</f>
        <v>930</v>
      </c>
      <c r="G16" s="123">
        <f>集計!D16</f>
        <v>0</v>
      </c>
      <c r="H16" s="122">
        <f>廿日市市・大竹市!I26</f>
        <v>0</v>
      </c>
      <c r="I16" s="123"/>
      <c r="J16" s="122">
        <f>廿日市市・大竹市!L26</f>
        <v>1500</v>
      </c>
      <c r="K16" s="123">
        <f>集計!F16</f>
        <v>0</v>
      </c>
      <c r="L16" s="122">
        <f>廿日市市・大竹市!O26</f>
        <v>0</v>
      </c>
      <c r="M16" s="123">
        <f>SUMIF(枚数集計!$C$4:$C$67,$A16,枚数集計!I$4:I$67)</f>
        <v>0</v>
      </c>
      <c r="N16" s="122"/>
      <c r="O16" s="123">
        <f>SUMIF(枚数集計!$C$4:$C$67,$A16,枚数集計!J$4:J$67)</f>
        <v>0</v>
      </c>
      <c r="P16" s="122">
        <f>廿日市市・大竹市!R26</f>
        <v>0</v>
      </c>
      <c r="Q16" s="123">
        <f>SUMIF(枚数集計!$C$4:$C$67,$A16,枚数集計!K$4:K$67)</f>
        <v>0</v>
      </c>
      <c r="R16" s="122"/>
      <c r="S16" s="123">
        <f>SUMIF(枚数集計!$C$4:$C$67,$A16,枚数集計!L$4:L$67)</f>
        <v>0</v>
      </c>
    </row>
    <row r="17" spans="1:19" s="114" customFormat="1" ht="12">
      <c r="A17" s="121" t="s">
        <v>265</v>
      </c>
      <c r="B17" s="122">
        <f t="shared" ref="B17:B31" si="2">SUM(D17,H17,J17,L17,N17,P17,R17)</f>
        <v>43690</v>
      </c>
      <c r="C17" s="123">
        <f t="shared" si="1"/>
        <v>0</v>
      </c>
      <c r="D17" s="122">
        <f>呉市!C33+SUM(東広島市・竹原市!C32:C34)</f>
        <v>33300</v>
      </c>
      <c r="E17" s="123">
        <f>集計!C17+集計!C18</f>
        <v>0</v>
      </c>
      <c r="F17" s="122"/>
      <c r="G17" s="123"/>
      <c r="H17" s="122">
        <f>呉市!F33</f>
        <v>4210</v>
      </c>
      <c r="I17" s="123">
        <f>集計!E17</f>
        <v>0</v>
      </c>
      <c r="J17" s="122">
        <f>呉市!I33+東広島市・竹原市!I33</f>
        <v>6180</v>
      </c>
      <c r="K17" s="123">
        <f>集計!F17+集計!F18</f>
        <v>0</v>
      </c>
      <c r="L17" s="122"/>
      <c r="M17" s="123"/>
      <c r="N17" s="122"/>
      <c r="O17" s="123"/>
      <c r="P17" s="122"/>
      <c r="Q17" s="123"/>
      <c r="R17" s="122"/>
      <c r="S17" s="123">
        <f>SUMIF(枚数集計!$C$4:$C$67,$A17,枚数集計!L$4:L$67)</f>
        <v>0</v>
      </c>
    </row>
    <row r="18" spans="1:19" s="114" customFormat="1" ht="12">
      <c r="A18" s="121" t="s">
        <v>266</v>
      </c>
      <c r="B18" s="122">
        <f t="shared" si="2"/>
        <v>4390</v>
      </c>
      <c r="C18" s="123">
        <f t="shared" si="1"/>
        <v>0</v>
      </c>
      <c r="D18" s="122">
        <f>SUM(江田島市!C8:C22)</f>
        <v>4260</v>
      </c>
      <c r="E18" s="123">
        <f>集計!C19</f>
        <v>0</v>
      </c>
      <c r="F18" s="122"/>
      <c r="G18" s="123"/>
      <c r="H18" s="122">
        <f>SUM(江田島市!F8:F22)</f>
        <v>0</v>
      </c>
      <c r="I18" s="123"/>
      <c r="J18" s="122">
        <f>SUM(江田島市!I8:I22)</f>
        <v>130</v>
      </c>
      <c r="K18" s="123">
        <f>集計!F19</f>
        <v>0</v>
      </c>
      <c r="L18" s="122"/>
      <c r="M18" s="123">
        <f>SUMIF(枚数集計!$C$4:$C$67,$A18,枚数集計!I$4:I$67)</f>
        <v>0</v>
      </c>
      <c r="N18" s="122"/>
      <c r="O18" s="123">
        <f>SUMIF(枚数集計!$C$4:$C$67,$A18,枚数集計!J$4:J$67)</f>
        <v>0</v>
      </c>
      <c r="P18" s="122">
        <f>江田島市!R26</f>
        <v>0</v>
      </c>
      <c r="Q18" s="123">
        <f>SUMIF(枚数集計!$C$4:$C$67,$A18,枚数集計!K$4:K$67)</f>
        <v>0</v>
      </c>
      <c r="R18" s="122"/>
      <c r="S18" s="123">
        <f>SUMIF(枚数集計!$C$4:$C$67,$A18,枚数集計!L$4:L$67)</f>
        <v>0</v>
      </c>
    </row>
    <row r="19" spans="1:19" s="114" customFormat="1" ht="12">
      <c r="A19" s="121" t="s">
        <v>267</v>
      </c>
      <c r="B19" s="122">
        <f t="shared" si="2"/>
        <v>33950</v>
      </c>
      <c r="C19" s="123">
        <f t="shared" si="1"/>
        <v>0</v>
      </c>
      <c r="D19" s="122">
        <f>SUM(東広島市・竹原市!C8:C22)</f>
        <v>29590</v>
      </c>
      <c r="E19" s="123">
        <f>集計!C20</f>
        <v>0</v>
      </c>
      <c r="F19" s="122"/>
      <c r="G19" s="123"/>
      <c r="H19" s="122">
        <f>SUM(東広島市・竹原市!F8:F22)</f>
        <v>0</v>
      </c>
      <c r="I19" s="123"/>
      <c r="J19" s="122">
        <f>SUM(東広島市・竹原市!I8:I22)</f>
        <v>4360</v>
      </c>
      <c r="K19" s="123">
        <f>集計!F20</f>
        <v>0</v>
      </c>
      <c r="L19" s="122">
        <f>SUM(東広島市・竹原市!L8:L22)</f>
        <v>0</v>
      </c>
      <c r="M19" s="123">
        <f>SUMIF(枚数集計!$C$4:$C$67,$A19,枚数集計!I$4:I$67)</f>
        <v>0</v>
      </c>
      <c r="N19" s="122">
        <f>SUM(東広島市・竹原市!O8:O22)</f>
        <v>0</v>
      </c>
      <c r="O19" s="123">
        <f>SUMIF(枚数集計!$C$4:$C$67,$A19,枚数集計!J$4:J$67)</f>
        <v>0</v>
      </c>
      <c r="P19" s="122">
        <f>SUM(東広島市・竹原市!R8:R22)</f>
        <v>0</v>
      </c>
      <c r="Q19" s="123">
        <f>SUMIF(枚数集計!$C$4:$C$67,$A19,枚数集計!K$4:K$67)</f>
        <v>0</v>
      </c>
      <c r="R19" s="122"/>
      <c r="S19" s="123">
        <f>SUMIF(枚数集計!$C$4:$C$67,$A19,枚数集計!L$4:L$67)</f>
        <v>0</v>
      </c>
    </row>
    <row r="20" spans="1:19" s="114" customFormat="1" ht="12">
      <c r="A20" s="121" t="s">
        <v>268</v>
      </c>
      <c r="B20" s="122">
        <f t="shared" si="2"/>
        <v>4630</v>
      </c>
      <c r="C20" s="123">
        <f t="shared" si="1"/>
        <v>0</v>
      </c>
      <c r="D20" s="122">
        <f>山県郡・安芸高田市!C19</f>
        <v>4530</v>
      </c>
      <c r="E20" s="123">
        <f>集計!C21</f>
        <v>0</v>
      </c>
      <c r="F20" s="122"/>
      <c r="G20" s="123"/>
      <c r="H20" s="122">
        <f>山県郡・安芸高田市!F19</f>
        <v>0</v>
      </c>
      <c r="I20" s="123"/>
      <c r="J20" s="122">
        <f>山県郡・安芸高田市!I19</f>
        <v>100</v>
      </c>
      <c r="K20" s="123">
        <f>集計!F21</f>
        <v>0</v>
      </c>
      <c r="L20" s="122"/>
      <c r="M20" s="123">
        <f>SUMIF(枚数集計!$C$4:$C$67,$A20,枚数集計!I$4:I$67)</f>
        <v>0</v>
      </c>
      <c r="N20" s="122">
        <f>山県郡・安芸高田市!O19</f>
        <v>0</v>
      </c>
      <c r="O20" s="123">
        <f>SUMIF(枚数集計!$C$4:$C$67,$A20,枚数集計!J$4:J$67)</f>
        <v>0</v>
      </c>
      <c r="P20" s="122">
        <f>山県郡・安芸高田市!R19</f>
        <v>0</v>
      </c>
      <c r="Q20" s="123">
        <f>SUMIF(枚数集計!$C$4:$C$67,$A20,枚数集計!K$4:K$67)</f>
        <v>0</v>
      </c>
      <c r="R20" s="122"/>
      <c r="S20" s="123">
        <f>SUMIF(枚数集計!$C$4:$C$67,$A20,枚数集計!L$4:L$67)</f>
        <v>0</v>
      </c>
    </row>
    <row r="21" spans="1:19" s="114" customFormat="1" ht="12">
      <c r="A21" s="121" t="s">
        <v>269</v>
      </c>
      <c r="B21" s="122">
        <f t="shared" si="2"/>
        <v>5880</v>
      </c>
      <c r="C21" s="123">
        <f t="shared" si="1"/>
        <v>0</v>
      </c>
      <c r="D21" s="122">
        <f>山県郡・安芸高田市!C37</f>
        <v>5710</v>
      </c>
      <c r="E21" s="123">
        <f>集計!C22</f>
        <v>0</v>
      </c>
      <c r="F21" s="122"/>
      <c r="G21" s="123"/>
      <c r="H21" s="122"/>
      <c r="I21" s="123"/>
      <c r="J21" s="122">
        <f>山県郡・安芸高田市!I37</f>
        <v>170</v>
      </c>
      <c r="K21" s="123">
        <f>集計!F22</f>
        <v>0</v>
      </c>
      <c r="L21" s="122"/>
      <c r="M21" s="123"/>
      <c r="N21" s="122"/>
      <c r="O21" s="123"/>
      <c r="P21" s="122"/>
      <c r="Q21" s="123"/>
      <c r="R21" s="122"/>
      <c r="S21" s="123">
        <f>SUMIF(枚数集計!$C$4:$C$67,$A21,枚数集計!L$4:L$67)</f>
        <v>0</v>
      </c>
    </row>
    <row r="22" spans="1:19" s="114" customFormat="1" ht="12">
      <c r="A22" s="121" t="s">
        <v>270</v>
      </c>
      <c r="B22" s="122">
        <f t="shared" si="2"/>
        <v>10690</v>
      </c>
      <c r="C22" s="123">
        <f t="shared" si="1"/>
        <v>0</v>
      </c>
      <c r="D22" s="122">
        <f>三次市・庄原市!C21</f>
        <v>10690</v>
      </c>
      <c r="E22" s="123">
        <f>集計!AG5</f>
        <v>0</v>
      </c>
      <c r="F22" s="122"/>
      <c r="G22" s="123"/>
      <c r="H22" s="122">
        <f>三次市・庄原市!F21</f>
        <v>0</v>
      </c>
      <c r="I22" s="123"/>
      <c r="J22" s="122">
        <f>三次市・庄原市!I21</f>
        <v>0</v>
      </c>
      <c r="K22" s="123">
        <f>集計!AJ5</f>
        <v>0</v>
      </c>
      <c r="L22" s="122">
        <f>三次市・庄原市!L21</f>
        <v>0</v>
      </c>
      <c r="M22" s="123">
        <f>SUMIF(枚数集計!$C$4:$C$67,$A22,枚数集計!I$4:I$67)</f>
        <v>0</v>
      </c>
      <c r="N22" s="122">
        <f>三次市・庄原市!O21</f>
        <v>0</v>
      </c>
      <c r="O22" s="123">
        <f>SUMIF(枚数集計!$C$4:$C$67,$A22,枚数集計!J$4:J$67)</f>
        <v>0</v>
      </c>
      <c r="P22" s="122">
        <f>三次市・庄原市!R21</f>
        <v>0</v>
      </c>
      <c r="Q22" s="123">
        <f>SUMIF(枚数集計!$C$4:$C$67,$A22,枚数集計!K$4:K$67)</f>
        <v>0</v>
      </c>
      <c r="R22" s="122"/>
      <c r="S22" s="123">
        <f>SUMIF(枚数集計!$C$4:$C$67,$A22,枚数集計!L$4:L$67)</f>
        <v>0</v>
      </c>
    </row>
    <row r="23" spans="1:19" s="114" customFormat="1" ht="12">
      <c r="A23" s="121" t="s">
        <v>271</v>
      </c>
      <c r="B23" s="122">
        <f t="shared" si="2"/>
        <v>8470</v>
      </c>
      <c r="C23" s="123">
        <f t="shared" si="1"/>
        <v>0</v>
      </c>
      <c r="D23" s="122">
        <f>三次市・庄原市!C40</f>
        <v>7340</v>
      </c>
      <c r="E23" s="123">
        <f>集計!AG6</f>
        <v>0</v>
      </c>
      <c r="F23" s="122"/>
      <c r="G23" s="123"/>
      <c r="H23" s="122"/>
      <c r="I23" s="123"/>
      <c r="J23" s="122">
        <f>三次市・庄原市!I40</f>
        <v>1020</v>
      </c>
      <c r="K23" s="123">
        <f>集計!AJ6</f>
        <v>0</v>
      </c>
      <c r="L23" s="122"/>
      <c r="M23" s="123"/>
      <c r="N23" s="122"/>
      <c r="O23" s="123"/>
      <c r="P23" s="122"/>
      <c r="Q23" s="123"/>
      <c r="R23" s="122">
        <f>三次市・庄原市!R40</f>
        <v>110</v>
      </c>
      <c r="S23" s="123">
        <f>集計!AN6</f>
        <v>0</v>
      </c>
    </row>
    <row r="24" spans="1:19" s="114" customFormat="1" ht="12">
      <c r="A24" s="121" t="s">
        <v>272</v>
      </c>
      <c r="B24" s="122">
        <f t="shared" si="2"/>
        <v>5540</v>
      </c>
      <c r="C24" s="123">
        <f t="shared" si="1"/>
        <v>0</v>
      </c>
      <c r="D24" s="122">
        <f>SUM(東広島市・竹原市!C29:C31)</f>
        <v>4200</v>
      </c>
      <c r="E24" s="123">
        <f>集計!C23</f>
        <v>0</v>
      </c>
      <c r="F24" s="122"/>
      <c r="G24" s="123"/>
      <c r="H24" s="122">
        <f>SUM(東広島市・竹原市!F31)</f>
        <v>140</v>
      </c>
      <c r="I24" s="123">
        <f>集計!E23</f>
        <v>0</v>
      </c>
      <c r="J24" s="122">
        <f>SUM(東広島市・竹原市!I29:I31)</f>
        <v>1200</v>
      </c>
      <c r="K24" s="123">
        <f>集計!F23</f>
        <v>0</v>
      </c>
      <c r="L24" s="122"/>
      <c r="M24" s="123"/>
      <c r="N24" s="122"/>
      <c r="O24" s="123"/>
      <c r="P24" s="122"/>
      <c r="Q24" s="123"/>
      <c r="R24" s="122"/>
      <c r="S24" s="123"/>
    </row>
    <row r="25" spans="1:19" s="114" customFormat="1" ht="12">
      <c r="A25" s="121" t="s">
        <v>273</v>
      </c>
      <c r="B25" s="122">
        <f t="shared" si="2"/>
        <v>1660</v>
      </c>
      <c r="C25" s="123">
        <f>集計!C24</f>
        <v>0</v>
      </c>
      <c r="D25" s="122">
        <f>東広島市・竹原市!C41</f>
        <v>1660</v>
      </c>
      <c r="E25" s="123">
        <f>集計!C24</f>
        <v>0</v>
      </c>
      <c r="F25" s="122"/>
      <c r="G25" s="123"/>
      <c r="H25" s="122"/>
      <c r="I25" s="123"/>
      <c r="J25" s="122"/>
      <c r="K25" s="123"/>
      <c r="L25" s="122"/>
      <c r="M25" s="123"/>
      <c r="N25" s="122"/>
      <c r="O25" s="123"/>
      <c r="P25" s="122"/>
      <c r="Q25" s="123"/>
      <c r="R25" s="122"/>
      <c r="S25" s="123"/>
    </row>
    <row r="26" spans="1:19" s="114" customFormat="1" ht="12">
      <c r="A26" s="121" t="s">
        <v>274</v>
      </c>
      <c r="B26" s="122">
        <f t="shared" si="2"/>
        <v>20470</v>
      </c>
      <c r="C26" s="123">
        <f t="shared" si="1"/>
        <v>0</v>
      </c>
      <c r="D26" s="122">
        <f>SUM(三原市!C8:C18)</f>
        <v>15950</v>
      </c>
      <c r="E26" s="123">
        <f>集計!AV4</f>
        <v>0</v>
      </c>
      <c r="F26" s="122"/>
      <c r="G26" s="123"/>
      <c r="H26" s="122">
        <f>SUM(三原市!F8:F17)</f>
        <v>0</v>
      </c>
      <c r="I26" s="123"/>
      <c r="J26" s="122">
        <f>SUM(三原市!I8:I17)</f>
        <v>4520</v>
      </c>
      <c r="K26" s="123">
        <f>集計!AY4</f>
        <v>0</v>
      </c>
      <c r="L26" s="122"/>
      <c r="M26" s="123"/>
      <c r="N26" s="122">
        <f>SUM(三原市!O8:O17)</f>
        <v>0</v>
      </c>
      <c r="O26" s="123">
        <f>集計!BA4</f>
        <v>0</v>
      </c>
      <c r="P26" s="122"/>
      <c r="Q26" s="123"/>
      <c r="R26" s="122"/>
      <c r="S26" s="123"/>
    </row>
    <row r="27" spans="1:19" s="114" customFormat="1" ht="12">
      <c r="A27" s="121" t="s">
        <v>275</v>
      </c>
      <c r="B27" s="122">
        <f t="shared" si="2"/>
        <v>2880</v>
      </c>
      <c r="C27" s="123">
        <f t="shared" si="1"/>
        <v>0</v>
      </c>
      <c r="D27" s="122">
        <f>SUM(三原市!C19:C20)</f>
        <v>2880</v>
      </c>
      <c r="E27" s="123">
        <f>集計!AV12</f>
        <v>0</v>
      </c>
      <c r="F27" s="122"/>
      <c r="G27" s="123"/>
      <c r="H27" s="122">
        <f>SUM(三原市!F19:F20)</f>
        <v>0</v>
      </c>
      <c r="I27" s="123"/>
      <c r="J27" s="122">
        <f>SUM(三原市!I19:I20)</f>
        <v>0</v>
      </c>
      <c r="K27" s="123"/>
      <c r="L27" s="122">
        <f>SUM(三原市!L19:L20)</f>
        <v>0</v>
      </c>
      <c r="M27" s="123">
        <f>SUMIF(枚数集計!$C$4:$C$67,$A27,枚数集計!I$4:I$67)</f>
        <v>0</v>
      </c>
      <c r="N27" s="122">
        <f>SUM(三原市!O19:O20)</f>
        <v>0</v>
      </c>
      <c r="O27" s="123"/>
      <c r="P27" s="122">
        <f>SUM(三原市!R19:R20)</f>
        <v>0</v>
      </c>
      <c r="Q27" s="123">
        <f>SUMIF(枚数集計!$C$4:$C$67,$A27,枚数集計!K$4:K$67)</f>
        <v>0</v>
      </c>
      <c r="R27" s="122"/>
      <c r="S27" s="123"/>
    </row>
    <row r="28" spans="1:19" s="114" customFormat="1" ht="12">
      <c r="A28" s="121" t="s">
        <v>276</v>
      </c>
      <c r="B28" s="122">
        <f t="shared" si="2"/>
        <v>28930</v>
      </c>
      <c r="C28" s="123">
        <f t="shared" si="1"/>
        <v>0</v>
      </c>
      <c r="D28" s="122">
        <f>尾道市!C25</f>
        <v>20830</v>
      </c>
      <c r="E28" s="123">
        <f>集計!AV5+集計!AV6</f>
        <v>0</v>
      </c>
      <c r="F28" s="122"/>
      <c r="G28" s="123"/>
      <c r="H28" s="122">
        <f>尾道市!F25</f>
        <v>1320</v>
      </c>
      <c r="I28" s="123">
        <f>集計!AX5+集計!AX6</f>
        <v>0</v>
      </c>
      <c r="J28" s="122">
        <f>尾道市!I25</f>
        <v>5000</v>
      </c>
      <c r="K28" s="123">
        <f>集計!AY5+集計!AY6</f>
        <v>0</v>
      </c>
      <c r="L28" s="122">
        <f>尾道市!L25</f>
        <v>1780</v>
      </c>
      <c r="M28" s="123">
        <f>集計!AZ5</f>
        <v>0</v>
      </c>
      <c r="N28" s="122"/>
      <c r="O28" s="123"/>
      <c r="P28" s="122">
        <f>尾道市!R25</f>
        <v>0</v>
      </c>
      <c r="Q28" s="123">
        <f>SUMIF(枚数集計!$C$4:$C$67,$A28,枚数集計!K$4:K$67)</f>
        <v>0</v>
      </c>
      <c r="R28" s="122"/>
      <c r="S28" s="123"/>
    </row>
    <row r="29" spans="1:19" s="114" customFormat="1" ht="12">
      <c r="A29" s="121" t="s">
        <v>277</v>
      </c>
      <c r="B29" s="122">
        <f t="shared" si="2"/>
        <v>1840</v>
      </c>
      <c r="C29" s="123">
        <f t="shared" si="1"/>
        <v>0</v>
      </c>
      <c r="D29" s="122">
        <f>神石郡!C12</f>
        <v>1500</v>
      </c>
      <c r="E29" s="123">
        <f>集計!AV7</f>
        <v>0</v>
      </c>
      <c r="F29" s="122"/>
      <c r="G29" s="123"/>
      <c r="H29" s="122"/>
      <c r="I29" s="123"/>
      <c r="J29" s="122">
        <f>神石郡!I12</f>
        <v>300</v>
      </c>
      <c r="K29" s="123">
        <f>集計!AY7</f>
        <v>0</v>
      </c>
      <c r="L29" s="122"/>
      <c r="M29" s="123"/>
      <c r="N29" s="122"/>
      <c r="O29" s="123"/>
      <c r="P29" s="122"/>
      <c r="Q29" s="123">
        <f>SUMIF(枚数集計!$C$4:$C$67,$A29,枚数集計!K$4:K$67)</f>
        <v>0</v>
      </c>
      <c r="R29" s="122">
        <f>神石郡!R12</f>
        <v>40</v>
      </c>
      <c r="S29" s="123">
        <f>集計!BC7</f>
        <v>0</v>
      </c>
    </row>
    <row r="30" spans="1:19" s="114" customFormat="1" ht="12">
      <c r="A30" s="121" t="s">
        <v>278</v>
      </c>
      <c r="B30" s="122">
        <f t="shared" si="2"/>
        <v>97300</v>
      </c>
      <c r="C30" s="123">
        <f t="shared" si="1"/>
        <v>0</v>
      </c>
      <c r="D30" s="122">
        <f>SUM(福山市!C8:C36)</f>
        <v>50560</v>
      </c>
      <c r="E30" s="123">
        <f>SUM(福山市!D8:D36)</f>
        <v>0</v>
      </c>
      <c r="F30" s="122"/>
      <c r="G30" s="123"/>
      <c r="H30" s="122">
        <f>SUM(福山市!F8:F36)</f>
        <v>15060</v>
      </c>
      <c r="I30" s="123">
        <f>SUM(福山市!G8:G36)</f>
        <v>0</v>
      </c>
      <c r="J30" s="122">
        <f>SUM(福山市!I8:I36)</f>
        <v>22930</v>
      </c>
      <c r="K30" s="123">
        <f>SUM(福山市!J8:J36)</f>
        <v>0</v>
      </c>
      <c r="L30" s="122">
        <f>SUM(福山市!L8:L36)</f>
        <v>4180</v>
      </c>
      <c r="M30" s="123">
        <f>SUM(福山市!M8:M36)</f>
        <v>0</v>
      </c>
      <c r="N30" s="122">
        <f>SUM(福山市!O8:O36)</f>
        <v>800</v>
      </c>
      <c r="O30" s="123">
        <f>SUM(福山市!P8:P36)</f>
        <v>0</v>
      </c>
      <c r="P30" s="122"/>
      <c r="Q30" s="123"/>
      <c r="R30" s="122">
        <f>SUM(福山市!R8:R36)</f>
        <v>3770</v>
      </c>
      <c r="S30" s="123">
        <f>SUM(福山市!S8:S36)</f>
        <v>0</v>
      </c>
    </row>
    <row r="31" spans="1:19" s="114" customFormat="1" ht="12">
      <c r="A31" s="124" t="s">
        <v>279</v>
      </c>
      <c r="B31" s="125">
        <f t="shared" si="2"/>
        <v>9600</v>
      </c>
      <c r="C31" s="126">
        <f t="shared" si="1"/>
        <v>0</v>
      </c>
      <c r="D31" s="125">
        <f>SUM(福山市!C37:C40)</f>
        <v>5920</v>
      </c>
      <c r="E31" s="126">
        <f>SUM(福山市!D37:D40)</f>
        <v>0</v>
      </c>
      <c r="F31" s="125"/>
      <c r="G31" s="126"/>
      <c r="H31" s="125">
        <f>SUM(福山市!F37:F40)</f>
        <v>0</v>
      </c>
      <c r="I31" s="126"/>
      <c r="J31" s="125">
        <f>SUM(福山市!I37:I40)</f>
        <v>3660</v>
      </c>
      <c r="K31" s="126">
        <f>SUM(福山市!J37:J40)</f>
        <v>0</v>
      </c>
      <c r="L31" s="125">
        <f>SUM(福山市!L37:L40)</f>
        <v>0</v>
      </c>
      <c r="M31" s="126">
        <f>SUMIF(枚数集計!$C$4:$C$67,$A31,枚数集計!I$4:I$67)</f>
        <v>0</v>
      </c>
      <c r="N31" s="125"/>
      <c r="O31" s="126">
        <f>SUMIF(枚数集計!$C$4:$C$67,$A31,枚数集計!J$4:J$67)</f>
        <v>0</v>
      </c>
      <c r="P31" s="125"/>
      <c r="Q31" s="126"/>
      <c r="R31" s="125">
        <f>福山市!R37</f>
        <v>20</v>
      </c>
      <c r="S31" s="126">
        <f>集計!BC11</f>
        <v>0</v>
      </c>
    </row>
    <row r="32" spans="1:19" s="114" customFormat="1" ht="12">
      <c r="A32" s="604" t="s">
        <v>280</v>
      </c>
      <c r="B32" s="605">
        <f t="shared" ref="B32:S32" si="3">SUM(B6:B13,B14:B31)</f>
        <v>616730</v>
      </c>
      <c r="C32" s="606">
        <f t="shared" si="3"/>
        <v>0</v>
      </c>
      <c r="D32" s="605">
        <f t="shared" si="3"/>
        <v>440070</v>
      </c>
      <c r="E32" s="606">
        <f t="shared" si="3"/>
        <v>0</v>
      </c>
      <c r="F32" s="605">
        <f t="shared" si="3"/>
        <v>50770</v>
      </c>
      <c r="G32" s="606">
        <f>SUM(G6:G13,G14:G31)</f>
        <v>0</v>
      </c>
      <c r="H32" s="605">
        <f t="shared" si="3"/>
        <v>42900</v>
      </c>
      <c r="I32" s="606">
        <f t="shared" si="3"/>
        <v>0</v>
      </c>
      <c r="J32" s="605">
        <f>SUM(J6:J13,J14:J31)</f>
        <v>72290</v>
      </c>
      <c r="K32" s="606">
        <f t="shared" si="3"/>
        <v>0</v>
      </c>
      <c r="L32" s="605">
        <f>SUM(L6:L13,L14:L31)</f>
        <v>5960</v>
      </c>
      <c r="M32" s="606">
        <f t="shared" si="3"/>
        <v>0</v>
      </c>
      <c r="N32" s="605">
        <f>SUM(N6:N13,N14:N31)</f>
        <v>800</v>
      </c>
      <c r="O32" s="606">
        <f t="shared" si="3"/>
        <v>0</v>
      </c>
      <c r="P32" s="605">
        <f>SUM(P6:P13,P14:P31)</f>
        <v>0</v>
      </c>
      <c r="Q32" s="606">
        <f t="shared" si="3"/>
        <v>0</v>
      </c>
      <c r="R32" s="605">
        <f>SUM(R6:R13,R14:R31)</f>
        <v>3940</v>
      </c>
      <c r="S32" s="606">
        <f t="shared" si="3"/>
        <v>0</v>
      </c>
    </row>
    <row r="33" spans="1:19">
      <c r="Q33" s="127"/>
    </row>
    <row r="34" spans="1:19">
      <c r="A34" t="s">
        <v>281</v>
      </c>
      <c r="B34" s="109" t="s">
        <v>244</v>
      </c>
      <c r="S34" s="128"/>
    </row>
    <row r="35" spans="1:19" s="114" customFormat="1" ht="12">
      <c r="A35" s="110"/>
      <c r="B35" s="111" t="s">
        <v>245</v>
      </c>
      <c r="C35" s="112"/>
      <c r="D35" s="111" t="s">
        <v>246</v>
      </c>
      <c r="E35" s="112"/>
      <c r="F35" s="113"/>
      <c r="G35" s="113"/>
      <c r="H35" s="111" t="s">
        <v>248</v>
      </c>
      <c r="I35" s="112"/>
      <c r="J35" s="111" t="s">
        <v>249</v>
      </c>
      <c r="K35" s="113"/>
      <c r="L35" s="111" t="s">
        <v>250</v>
      </c>
      <c r="M35" s="112"/>
      <c r="N35" s="111" t="s">
        <v>282</v>
      </c>
      <c r="O35" s="112"/>
      <c r="P35" s="111" t="s">
        <v>252</v>
      </c>
      <c r="Q35" s="112"/>
      <c r="R35" s="111" t="s">
        <v>253</v>
      </c>
      <c r="S35" s="112"/>
    </row>
    <row r="36" spans="1:19" s="114" customFormat="1" ht="12">
      <c r="A36" s="115" t="s">
        <v>191</v>
      </c>
      <c r="B36" s="116" t="s">
        <v>235</v>
      </c>
      <c r="C36" s="117" t="s">
        <v>236</v>
      </c>
      <c r="D36" s="116" t="s">
        <v>235</v>
      </c>
      <c r="E36" s="117" t="s">
        <v>236</v>
      </c>
      <c r="F36" s="116" t="s">
        <v>235</v>
      </c>
      <c r="G36" s="117" t="s">
        <v>236</v>
      </c>
      <c r="H36" s="116" t="s">
        <v>235</v>
      </c>
      <c r="I36" s="117" t="s">
        <v>236</v>
      </c>
      <c r="J36" s="116" t="s">
        <v>235</v>
      </c>
      <c r="K36" s="117" t="s">
        <v>236</v>
      </c>
      <c r="L36" s="116" t="s">
        <v>235</v>
      </c>
      <c r="M36" s="117" t="s">
        <v>236</v>
      </c>
      <c r="N36" s="116" t="s">
        <v>235</v>
      </c>
      <c r="O36" s="117" t="s">
        <v>236</v>
      </c>
      <c r="P36" s="116" t="s">
        <v>235</v>
      </c>
      <c r="Q36" s="117" t="s">
        <v>236</v>
      </c>
      <c r="R36" s="116" t="s">
        <v>235</v>
      </c>
      <c r="S36" s="117" t="s">
        <v>236</v>
      </c>
    </row>
    <row r="37" spans="1:19" s="114" customFormat="1" ht="12">
      <c r="A37" s="118" t="s">
        <v>64</v>
      </c>
      <c r="B37" s="119">
        <f>SUM(D37,H37,J37,L37,N37,P37,R37)</f>
        <v>29230</v>
      </c>
      <c r="C37" s="120">
        <f t="shared" ref="C37:C44" si="4">E37+G37+I37+K37+Q37+M37+O37+S37</f>
        <v>0</v>
      </c>
      <c r="D37" s="119">
        <f>岩国市!C30</f>
        <v>22320</v>
      </c>
      <c r="E37" s="120">
        <f>集計!R4+集計!R5</f>
        <v>0</v>
      </c>
      <c r="F37" s="129"/>
      <c r="G37" s="120"/>
      <c r="H37" s="119">
        <f>岩国市!F30</f>
        <v>0</v>
      </c>
      <c r="I37" s="120">
        <f>SUMIF(枚数集計!$C$4:$C$64,$A37,枚数集計!G$4:G$64)</f>
        <v>0</v>
      </c>
      <c r="J37" s="119">
        <f>岩国市!I30</f>
        <v>6910</v>
      </c>
      <c r="K37" s="120">
        <f>集計!U4</f>
        <v>0</v>
      </c>
      <c r="L37" s="119">
        <f>岩国市!L30</f>
        <v>0</v>
      </c>
      <c r="M37" s="120">
        <f>SUMIF(枚数集計!$C$4:$C$64,$A37,枚数集計!I$4:I$64)</f>
        <v>0</v>
      </c>
      <c r="N37" s="119">
        <f>岩国市!O30</f>
        <v>0</v>
      </c>
      <c r="O37" s="120">
        <f>SUMIF(枚数集計!$C$4:$C$64,$A37,枚数集計!M$4:M$64)</f>
        <v>0</v>
      </c>
      <c r="P37" s="119">
        <f>岩国市!R30</f>
        <v>0</v>
      </c>
      <c r="Q37" s="120">
        <f>SUMIF(枚数集計!$C$4:$C$64,$A37,枚数集計!K$4:K$64)</f>
        <v>0</v>
      </c>
      <c r="R37" s="119"/>
      <c r="S37" s="120">
        <f>SUMIF(枚数集計!$C$4:$C$64,$A37,枚数集計!L$4:L$64)</f>
        <v>0</v>
      </c>
    </row>
    <row r="38" spans="1:19" s="114" customFormat="1" ht="12">
      <c r="A38" s="121" t="s">
        <v>66</v>
      </c>
      <c r="B38" s="122">
        <f t="shared" ref="B38:B43" si="5">SUM(D38,H38,J38,L38,N38,P38,R38)</f>
        <v>1230</v>
      </c>
      <c r="C38" s="123">
        <f t="shared" si="4"/>
        <v>0</v>
      </c>
      <c r="D38" s="122">
        <f>岩国市!C38</f>
        <v>750</v>
      </c>
      <c r="E38" s="123">
        <f>集計!R6</f>
        <v>0</v>
      </c>
      <c r="F38" s="130"/>
      <c r="G38" s="123"/>
      <c r="H38" s="122"/>
      <c r="I38" s="123">
        <f>SUMIF(枚数集計!$C$4:$C$64,$A38,枚数集計!G$4:G$64)</f>
        <v>0</v>
      </c>
      <c r="J38" s="122">
        <f>岩国市!I38</f>
        <v>70</v>
      </c>
      <c r="K38" s="123">
        <f>集計!U6</f>
        <v>0</v>
      </c>
      <c r="L38" s="122"/>
      <c r="M38" s="123">
        <f>SUMIF(枚数集計!$C$4:$C$64,$A38,枚数集計!I$4:I$64)</f>
        <v>0</v>
      </c>
      <c r="N38" s="122">
        <f>岩国市!O38</f>
        <v>410</v>
      </c>
      <c r="O38" s="123">
        <f>集計!W6</f>
        <v>0</v>
      </c>
      <c r="P38" s="122"/>
      <c r="Q38" s="123">
        <f>SUMIF(枚数集計!$C$4:$C$64,$A38,枚数集計!K$4:K$64)</f>
        <v>0</v>
      </c>
      <c r="R38" s="122"/>
      <c r="S38" s="123">
        <f>SUMIF(枚数集計!$C$4:$C$64,$A38,枚数集計!L$4:L$64)</f>
        <v>0</v>
      </c>
    </row>
    <row r="39" spans="1:19" s="114" customFormat="1" ht="12">
      <c r="A39" s="121" t="s">
        <v>75</v>
      </c>
      <c r="B39" s="122">
        <f t="shared" si="5"/>
        <v>2500</v>
      </c>
      <c r="C39" s="123">
        <f t="shared" si="4"/>
        <v>0</v>
      </c>
      <c r="D39" s="122">
        <f>島根県!C16</f>
        <v>2430</v>
      </c>
      <c r="E39" s="123">
        <f>集計!C25+集計!AG7</f>
        <v>0</v>
      </c>
      <c r="F39" s="130"/>
      <c r="G39" s="123"/>
      <c r="H39" s="122"/>
      <c r="I39" s="123"/>
      <c r="J39" s="122">
        <f>島根県!I16</f>
        <v>70</v>
      </c>
      <c r="K39" s="123">
        <f>島根県!J16</f>
        <v>0</v>
      </c>
      <c r="L39" s="122"/>
      <c r="M39" s="123"/>
      <c r="N39" s="122"/>
      <c r="O39" s="123"/>
      <c r="P39" s="122"/>
      <c r="Q39" s="123">
        <f>SUMIF(枚数集計!$C$4:$C$64,$A39,枚数集計!K$4:K$64)</f>
        <v>0</v>
      </c>
      <c r="R39" s="122"/>
      <c r="S39" s="123">
        <f>SUMIF(枚数集計!$C$4:$C$64,$A39,枚数集計!L$4:L$64)</f>
        <v>0</v>
      </c>
    </row>
    <row r="40" spans="1:19" s="114" customFormat="1" ht="12">
      <c r="A40" s="121" t="s">
        <v>79</v>
      </c>
      <c r="B40" s="122">
        <f t="shared" si="5"/>
        <v>1070</v>
      </c>
      <c r="C40" s="123">
        <f t="shared" si="4"/>
        <v>0</v>
      </c>
      <c r="D40" s="122">
        <f>島根県!C25</f>
        <v>1070</v>
      </c>
      <c r="E40" s="123">
        <f>集計!C26+集計!AG8</f>
        <v>0</v>
      </c>
      <c r="F40" s="130"/>
      <c r="G40" s="123"/>
      <c r="H40" s="122"/>
      <c r="I40" s="123"/>
      <c r="J40" s="122"/>
      <c r="K40" s="123"/>
      <c r="L40" s="122"/>
      <c r="M40" s="123"/>
      <c r="N40" s="122"/>
      <c r="O40" s="123"/>
      <c r="P40" s="122"/>
      <c r="Q40" s="123"/>
      <c r="R40" s="122"/>
      <c r="S40" s="123">
        <f>SUMIF(枚数集計!$C$4:$C$64,$A40,枚数集計!L$4:L$64)</f>
        <v>0</v>
      </c>
    </row>
    <row r="41" spans="1:19" s="114" customFormat="1" ht="12">
      <c r="A41" s="121" t="s">
        <v>88</v>
      </c>
      <c r="B41" s="122">
        <f t="shared" si="5"/>
        <v>1540</v>
      </c>
      <c r="C41" s="123">
        <f t="shared" si="4"/>
        <v>0</v>
      </c>
      <c r="D41" s="122">
        <f>尾道市!C34</f>
        <v>710</v>
      </c>
      <c r="E41" s="123">
        <f>集計!AV13</f>
        <v>0</v>
      </c>
      <c r="F41" s="130"/>
      <c r="G41" s="123"/>
      <c r="H41" s="122">
        <f>尾道市!F34</f>
        <v>510</v>
      </c>
      <c r="I41" s="123">
        <f>集計!AX13</f>
        <v>0</v>
      </c>
      <c r="J41" s="122">
        <f>尾道市!I34</f>
        <v>140</v>
      </c>
      <c r="K41" s="123">
        <f>集計!AY13</f>
        <v>0</v>
      </c>
      <c r="L41" s="122"/>
      <c r="M41" s="123">
        <f>SUMIF(枚数集計!$C$4:$C$64,$A41,枚数集計!I$4:I$64)</f>
        <v>0</v>
      </c>
      <c r="N41" s="122">
        <f>尾道市!R34</f>
        <v>180</v>
      </c>
      <c r="O41" s="123">
        <f>集計!BB13</f>
        <v>0</v>
      </c>
      <c r="P41" s="122"/>
      <c r="Q41" s="123">
        <f>SUMIF(枚数集計!$C$4:$C$64,$A41,枚数集計!K$4:K$64)</f>
        <v>0</v>
      </c>
      <c r="R41" s="122"/>
      <c r="S41" s="123">
        <f>SUMIF(枚数集計!$C$4:$C$64,$A41,枚数集計!L$4:L$64)</f>
        <v>0</v>
      </c>
    </row>
    <row r="42" spans="1:19" s="114" customFormat="1" ht="12">
      <c r="A42" s="121" t="s">
        <v>90</v>
      </c>
      <c r="B42" s="122">
        <f t="shared" si="5"/>
        <v>8500</v>
      </c>
      <c r="C42" s="123">
        <f t="shared" si="4"/>
        <v>0</v>
      </c>
      <c r="D42" s="122">
        <f>神石郡!C26</f>
        <v>1450</v>
      </c>
      <c r="E42" s="123">
        <f>集計!AV14</f>
        <v>0</v>
      </c>
      <c r="F42" s="130"/>
      <c r="G42" s="123"/>
      <c r="H42" s="122"/>
      <c r="I42" s="123">
        <f>SUMIF(枚数集計!$C$4:$C$64,$A42,枚数集計!G$4:G$64)</f>
        <v>0</v>
      </c>
      <c r="J42" s="122">
        <f>神石郡!I26</f>
        <v>1300</v>
      </c>
      <c r="K42" s="123">
        <f>集計!AY14</f>
        <v>0</v>
      </c>
      <c r="L42" s="122"/>
      <c r="M42" s="123">
        <f>SUMIF(枚数集計!$C$4:$C$64,$A42,枚数集計!I$4:I$64)</f>
        <v>0</v>
      </c>
      <c r="N42" s="122"/>
      <c r="O42" s="123">
        <f>SUMIF(枚数集計!$C$4:$C$64,$A42,枚数集計!M$4:M$64)</f>
        <v>0</v>
      </c>
      <c r="P42" s="122">
        <f>神石郡!O26</f>
        <v>200</v>
      </c>
      <c r="Q42" s="123">
        <f>集計!BB14</f>
        <v>0</v>
      </c>
      <c r="R42" s="122">
        <f>神石郡!R26</f>
        <v>5550</v>
      </c>
      <c r="S42" s="123">
        <f>集計!BC14</f>
        <v>0</v>
      </c>
    </row>
    <row r="43" spans="1:19" s="114" customFormat="1" ht="12">
      <c r="A43" s="124" t="s">
        <v>91</v>
      </c>
      <c r="B43" s="125">
        <f t="shared" si="5"/>
        <v>11350</v>
      </c>
      <c r="C43" s="126">
        <f t="shared" si="4"/>
        <v>0</v>
      </c>
      <c r="D43" s="125">
        <f>神石郡!C39</f>
        <v>1400</v>
      </c>
      <c r="E43" s="126">
        <f>集計!AV15</f>
        <v>0</v>
      </c>
      <c r="F43" s="131"/>
      <c r="G43" s="126"/>
      <c r="H43" s="125">
        <f>神石郡!F39</f>
        <v>0</v>
      </c>
      <c r="I43" s="126">
        <f>SUMIF(枚数集計!$C$4:$C$64,$A43,枚数集計!G$4:G$64)</f>
        <v>0</v>
      </c>
      <c r="J43" s="125">
        <f>神石郡!I39</f>
        <v>1750</v>
      </c>
      <c r="K43" s="126">
        <f>集計!AY15</f>
        <v>0</v>
      </c>
      <c r="L43" s="125">
        <f>神石郡!L39</f>
        <v>100</v>
      </c>
      <c r="M43" s="126">
        <f>集計!AZ15</f>
        <v>0</v>
      </c>
      <c r="N43" s="125"/>
      <c r="O43" s="126">
        <f>SUMIF(枚数集計!$C$4:$C$64,$A43,枚数集計!M$4:M$64)</f>
        <v>0</v>
      </c>
      <c r="P43" s="125">
        <f>神石郡!O39</f>
        <v>350</v>
      </c>
      <c r="Q43" s="126">
        <f>集計!BB15</f>
        <v>0</v>
      </c>
      <c r="R43" s="125">
        <f>神石郡!R39</f>
        <v>7750</v>
      </c>
      <c r="S43" s="126">
        <f>集計!BC15</f>
        <v>0</v>
      </c>
    </row>
    <row r="44" spans="1:19" s="114" customFormat="1" ht="12">
      <c r="A44" s="604" t="s">
        <v>280</v>
      </c>
      <c r="B44" s="605">
        <f>SUM(B37:B43)</f>
        <v>55420</v>
      </c>
      <c r="C44" s="606">
        <f t="shared" si="4"/>
        <v>0</v>
      </c>
      <c r="D44" s="605">
        <f t="shared" ref="D44:S44" si="6">SUM(D37:D43)</f>
        <v>30130</v>
      </c>
      <c r="E44" s="606">
        <f t="shared" si="6"/>
        <v>0</v>
      </c>
      <c r="F44" s="607"/>
      <c r="G44" s="606"/>
      <c r="H44" s="605">
        <f t="shared" si="6"/>
        <v>510</v>
      </c>
      <c r="I44" s="606">
        <f t="shared" si="6"/>
        <v>0</v>
      </c>
      <c r="J44" s="605">
        <f t="shared" si="6"/>
        <v>10240</v>
      </c>
      <c r="K44" s="606">
        <f t="shared" si="6"/>
        <v>0</v>
      </c>
      <c r="L44" s="605">
        <f t="shared" si="6"/>
        <v>100</v>
      </c>
      <c r="M44" s="606">
        <f t="shared" si="6"/>
        <v>0</v>
      </c>
      <c r="N44" s="605">
        <f t="shared" si="6"/>
        <v>590</v>
      </c>
      <c r="O44" s="606">
        <f t="shared" si="6"/>
        <v>0</v>
      </c>
      <c r="P44" s="605">
        <f t="shared" si="6"/>
        <v>550</v>
      </c>
      <c r="Q44" s="606">
        <f t="shared" si="6"/>
        <v>0</v>
      </c>
      <c r="R44" s="605">
        <f t="shared" si="6"/>
        <v>13300</v>
      </c>
      <c r="S44" s="606">
        <f t="shared" si="6"/>
        <v>0</v>
      </c>
    </row>
    <row r="46" spans="1:19">
      <c r="A46" s="59" t="s">
        <v>283</v>
      </c>
    </row>
  </sheetData>
  <sheetProtection password="9EF0" sheet="1"/>
  <phoneticPr fontId="2"/>
  <pageMargins left="0.31496062992125984" right="0.31496062992125984" top="0.35433070866141736" bottom="0.35433070866141736" header="0.31496062992125984" footer="0.31496062992125984"/>
  <pageSetup paperSize="9" scale="89" orientation="landscape" r:id="rId1"/>
  <headerFooter>
    <oddFooter>&amp;R&amp;"ＭＳ Ｐゴシック,標準"&amp;8㈱中国新聞サービスセンター</oddFooter>
  </headerFooter>
  <ignoredErrors>
    <ignoredError sqref="D8:D24 F8:F14 H8:H14 H31 J30 J8 D26:D31 R30" formulaRange="1"/>
    <ignoredError sqref="C25 C44" formula="1"/>
    <ignoredError sqref="D25" formula="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2A1FB-9092-409A-A9BD-0CAD156C61B7}">
  <sheetPr codeName="Sheet29">
    <tabColor theme="0" tint="-0.14999847407452621"/>
    <pageSetUpPr fitToPage="1"/>
  </sheetPr>
  <dimension ref="A1:AL69"/>
  <sheetViews>
    <sheetView showGridLines="0" zoomScaleNormal="100" workbookViewId="0"/>
  </sheetViews>
  <sheetFormatPr defaultRowHeight="18.75"/>
  <cols>
    <col min="1" max="1" width="1.5" customWidth="1"/>
    <col min="2" max="2" width="10.625" style="133" customWidth="1"/>
    <col min="3" max="4" width="6.375" customWidth="1"/>
    <col min="5" max="5" width="10.625" style="133" customWidth="1"/>
    <col min="6" max="7" width="6.375" customWidth="1"/>
    <col min="8" max="8" width="10.625" style="133" customWidth="1"/>
    <col min="9" max="10" width="6.375" customWidth="1"/>
    <col min="11" max="11" width="10.625" style="133" customWidth="1"/>
    <col min="12" max="13" width="6.375" customWidth="1"/>
    <col min="14" max="14" width="10.625" style="133" customWidth="1"/>
    <col min="15" max="16" width="6.375" customWidth="1"/>
    <col min="17" max="17" width="10.625" style="133" customWidth="1"/>
    <col min="18" max="18" width="7.875" bestFit="1" customWidth="1"/>
    <col min="19" max="19" width="8.5" customWidth="1"/>
    <col min="21" max="25" width="9" customWidth="1"/>
    <col min="26" max="26" width="21" customWidth="1"/>
    <col min="27" max="27" width="21" style="692" hidden="1" customWidth="1"/>
    <col min="28" max="28" width="21" style="693" hidden="1" customWidth="1"/>
    <col min="29" max="29" width="21" style="692" hidden="1" customWidth="1"/>
    <col min="30" max="30" width="21" style="693" hidden="1" customWidth="1"/>
    <col min="31" max="31" width="21" style="692" hidden="1" customWidth="1"/>
    <col min="32" max="32" width="21" style="693" hidden="1" customWidth="1"/>
    <col min="33" max="33" width="21" style="692" hidden="1" customWidth="1"/>
    <col min="34" max="34" width="21" style="693" hidden="1" customWidth="1"/>
    <col min="35" max="35" width="21" style="692" hidden="1" customWidth="1"/>
    <col min="36" max="38" width="21" hidden="1" customWidth="1"/>
    <col min="39" max="39" width="21" customWidth="1"/>
  </cols>
  <sheetData>
    <row r="1" spans="1:38" ht="13.5" customHeight="1">
      <c r="A1" s="132" t="s">
        <v>284</v>
      </c>
      <c r="S1" s="134" t="str">
        <f>最初に入力!N1</f>
        <v>2026年8月1日改定</v>
      </c>
      <c r="AA1" s="692" t="s">
        <v>1028</v>
      </c>
    </row>
    <row r="2" spans="1:38" ht="13.5" customHeight="1">
      <c r="B2" s="181" t="s">
        <v>285</v>
      </c>
      <c r="C2" s="182"/>
      <c r="D2" s="183" t="s">
        <v>286</v>
      </c>
      <c r="E2" s="184"/>
      <c r="F2" s="183" t="s">
        <v>287</v>
      </c>
      <c r="G2" s="182"/>
      <c r="H2" s="185" t="s">
        <v>288</v>
      </c>
      <c r="I2" s="183" t="s">
        <v>289</v>
      </c>
      <c r="J2" s="186"/>
      <c r="K2" s="184"/>
      <c r="L2" s="183" t="s">
        <v>290</v>
      </c>
      <c r="M2" s="186"/>
      <c r="N2" s="187"/>
      <c r="O2" s="182"/>
      <c r="P2" s="183" t="s">
        <v>291</v>
      </c>
      <c r="Q2" s="184"/>
      <c r="R2" s="188" t="s">
        <v>292</v>
      </c>
      <c r="S2" s="188" t="s">
        <v>293</v>
      </c>
    </row>
    <row r="3" spans="1:38" ht="29.25" customHeight="1">
      <c r="B3" s="135" t="str">
        <f>IF(最初に入力!C2&lt;&gt;"",TEXT(最初に入力!C2,"m月d日(aaa)"),"")</f>
        <v/>
      </c>
      <c r="C3" s="504"/>
      <c r="D3" s="908">
        <f>最初に入力!C5</f>
        <v>0</v>
      </c>
      <c r="E3" s="909"/>
      <c r="F3" s="908">
        <f>S38</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494"/>
      <c r="S4" s="143">
        <f>最初に入力!F12</f>
        <v>0</v>
      </c>
    </row>
    <row r="5" spans="1:38" ht="14.25" customHeight="1">
      <c r="B5" s="144" t="s">
        <v>294</v>
      </c>
      <c r="C5" s="494"/>
      <c r="D5" s="494"/>
      <c r="E5" s="506"/>
      <c r="F5" s="494"/>
      <c r="G5" s="494"/>
      <c r="H5" s="506"/>
      <c r="I5" s="494"/>
      <c r="J5" s="494"/>
      <c r="K5" s="506"/>
      <c r="L5" s="494"/>
      <c r="M5" s="494"/>
      <c r="N5" s="506"/>
      <c r="O5" s="494"/>
      <c r="P5" s="145"/>
      <c r="Q5" s="506"/>
      <c r="R5" s="494"/>
      <c r="S5" s="146" t="s">
        <v>295</v>
      </c>
    </row>
    <row r="6" spans="1:38" ht="12.75" customHeight="1">
      <c r="B6" s="615" t="s">
        <v>296</v>
      </c>
      <c r="C6" s="616"/>
      <c r="D6" s="617"/>
      <c r="E6" s="618" t="s">
        <v>297</v>
      </c>
      <c r="F6" s="616"/>
      <c r="G6" s="617"/>
      <c r="H6" s="618" t="s">
        <v>298</v>
      </c>
      <c r="I6" s="616"/>
      <c r="J6" s="617"/>
      <c r="K6" s="618" t="s">
        <v>299</v>
      </c>
      <c r="L6" s="616"/>
      <c r="M6" s="617"/>
      <c r="N6" s="618" t="s">
        <v>300</v>
      </c>
      <c r="O6" s="616"/>
      <c r="P6" s="617"/>
      <c r="Q6" s="618" t="s">
        <v>301</v>
      </c>
      <c r="R6" s="616"/>
      <c r="S6" s="617"/>
      <c r="AA6" s="907" t="s">
        <v>1029</v>
      </c>
      <c r="AB6" s="907"/>
      <c r="AC6" s="907" t="s">
        <v>1030</v>
      </c>
      <c r="AD6" s="907"/>
      <c r="AE6" s="907" t="s">
        <v>1094</v>
      </c>
      <c r="AF6" s="907"/>
      <c r="AG6" s="907" t="s">
        <v>1031</v>
      </c>
      <c r="AH6" s="907"/>
      <c r="AI6" s="907" t="s">
        <v>1032</v>
      </c>
      <c r="AJ6" s="907"/>
      <c r="AK6" s="907"/>
      <c r="AL6" s="907"/>
    </row>
    <row r="7" spans="1:38" ht="12.75" customHeight="1">
      <c r="B7" s="612" t="s">
        <v>302</v>
      </c>
      <c r="C7" s="613" t="s">
        <v>303</v>
      </c>
      <c r="D7" s="614" t="s">
        <v>304</v>
      </c>
      <c r="E7" s="612" t="s">
        <v>305</v>
      </c>
      <c r="F7" s="613" t="s">
        <v>303</v>
      </c>
      <c r="G7" s="614" t="s">
        <v>304</v>
      </c>
      <c r="H7" s="612" t="s">
        <v>306</v>
      </c>
      <c r="I7" s="613" t="s">
        <v>303</v>
      </c>
      <c r="J7" s="614" t="s">
        <v>304</v>
      </c>
      <c r="K7" s="612" t="s">
        <v>306</v>
      </c>
      <c r="L7" s="613" t="s">
        <v>303</v>
      </c>
      <c r="M7" s="614" t="s">
        <v>304</v>
      </c>
      <c r="N7" s="612" t="s">
        <v>306</v>
      </c>
      <c r="O7" s="613" t="s">
        <v>303</v>
      </c>
      <c r="P7" s="614" t="s">
        <v>304</v>
      </c>
      <c r="Q7" s="612" t="s">
        <v>306</v>
      </c>
      <c r="R7" s="613" t="s">
        <v>303</v>
      </c>
      <c r="S7" s="614"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2.75" customHeight="1">
      <c r="B8" s="262" t="s">
        <v>307</v>
      </c>
      <c r="C8" s="263">
        <v>5130</v>
      </c>
      <c r="D8" s="150"/>
      <c r="E8" s="262" t="s">
        <v>308</v>
      </c>
      <c r="F8" s="263">
        <v>4450</v>
      </c>
      <c r="G8" s="150"/>
      <c r="H8" s="262" t="s">
        <v>309</v>
      </c>
      <c r="I8" s="263">
        <v>3100</v>
      </c>
      <c r="J8" s="150"/>
      <c r="K8" s="262" t="s">
        <v>310</v>
      </c>
      <c r="L8" s="263">
        <v>3460</v>
      </c>
      <c r="M8" s="150"/>
      <c r="N8" s="262" t="s">
        <v>311</v>
      </c>
      <c r="O8" s="263">
        <v>2950</v>
      </c>
      <c r="P8" s="150"/>
      <c r="Q8" s="262"/>
      <c r="R8" s="149"/>
      <c r="S8" s="150"/>
      <c r="AA8" s="694" t="s">
        <v>1035</v>
      </c>
      <c r="AB8" s="695">
        <f t="shared" ref="AB8:AB36" si="0">D8</f>
        <v>0</v>
      </c>
      <c r="AC8" s="694" t="s">
        <v>1036</v>
      </c>
      <c r="AD8" s="695">
        <f>G8</f>
        <v>0</v>
      </c>
      <c r="AE8" s="694" t="s">
        <v>1037</v>
      </c>
      <c r="AF8" s="695">
        <f>J8</f>
        <v>0</v>
      </c>
      <c r="AG8" s="694" t="s">
        <v>1038</v>
      </c>
      <c r="AH8" s="695">
        <f t="shared" ref="AH8:AH36" si="1">M8</f>
        <v>0</v>
      </c>
      <c r="AI8" s="694" t="s">
        <v>1113</v>
      </c>
      <c r="AJ8" s="695">
        <f t="shared" ref="AJ8:AJ36" si="2">P8</f>
        <v>0</v>
      </c>
      <c r="AK8" s="696"/>
      <c r="AL8" s="695">
        <f>S8</f>
        <v>0</v>
      </c>
    </row>
    <row r="9" spans="1:38" ht="12.75" customHeight="1">
      <c r="B9" s="264" t="s">
        <v>312</v>
      </c>
      <c r="C9" s="265">
        <v>5400</v>
      </c>
      <c r="D9" s="153"/>
      <c r="E9" s="264" t="s">
        <v>313</v>
      </c>
      <c r="F9" s="265">
        <v>4130</v>
      </c>
      <c r="G9" s="153"/>
      <c r="H9" s="264" t="s">
        <v>314</v>
      </c>
      <c r="I9" s="265">
        <v>4480</v>
      </c>
      <c r="J9" s="153"/>
      <c r="K9" s="264" t="s">
        <v>318</v>
      </c>
      <c r="L9" s="265">
        <v>2200</v>
      </c>
      <c r="M9" s="153"/>
      <c r="N9" s="264" t="s">
        <v>315</v>
      </c>
      <c r="O9" s="265">
        <v>3940</v>
      </c>
      <c r="P9" s="153"/>
      <c r="Q9" s="264"/>
      <c r="R9" s="152"/>
      <c r="S9" s="153"/>
      <c r="AA9" s="694" t="s">
        <v>1039</v>
      </c>
      <c r="AB9" s="695">
        <f t="shared" si="0"/>
        <v>0</v>
      </c>
      <c r="AC9" s="694" t="s">
        <v>1040</v>
      </c>
      <c r="AD9" s="695">
        <f>G9</f>
        <v>0</v>
      </c>
      <c r="AE9" s="694" t="s">
        <v>1041</v>
      </c>
      <c r="AF9" s="695">
        <f t="shared" ref="AF9:AF36" si="3">J9</f>
        <v>0</v>
      </c>
      <c r="AG9" s="694" t="s">
        <v>1042</v>
      </c>
      <c r="AH9" s="695">
        <f t="shared" si="1"/>
        <v>0</v>
      </c>
      <c r="AI9" s="694" t="s">
        <v>1114</v>
      </c>
      <c r="AJ9" s="695">
        <f t="shared" si="2"/>
        <v>0</v>
      </c>
      <c r="AK9" s="696"/>
      <c r="AL9" s="695">
        <f t="shared" ref="AL9:AL36" si="4">S9</f>
        <v>0</v>
      </c>
    </row>
    <row r="10" spans="1:38" ht="12.75" customHeight="1">
      <c r="B10" s="266" t="s">
        <v>316</v>
      </c>
      <c r="C10" s="267">
        <v>5700</v>
      </c>
      <c r="D10" s="153"/>
      <c r="E10" s="266" t="s">
        <v>321</v>
      </c>
      <c r="F10" s="267">
        <v>3270</v>
      </c>
      <c r="G10" s="153"/>
      <c r="H10" s="266" t="s">
        <v>317</v>
      </c>
      <c r="I10" s="267">
        <v>2630</v>
      </c>
      <c r="J10" s="153"/>
      <c r="K10" s="266" t="s">
        <v>323</v>
      </c>
      <c r="L10" s="267">
        <v>5050</v>
      </c>
      <c r="M10" s="153"/>
      <c r="N10" s="266" t="s">
        <v>319</v>
      </c>
      <c r="O10" s="267">
        <v>2210</v>
      </c>
      <c r="P10" s="153"/>
      <c r="Q10" s="266"/>
      <c r="R10" s="155"/>
      <c r="S10" s="153"/>
      <c r="AA10" s="694" t="s">
        <v>1043</v>
      </c>
      <c r="AB10" s="695">
        <f t="shared" si="0"/>
        <v>0</v>
      </c>
      <c r="AC10" s="694" t="s">
        <v>1044</v>
      </c>
      <c r="AD10" s="695">
        <f t="shared" ref="AD10:AD36" si="5">G10</f>
        <v>0</v>
      </c>
      <c r="AE10" s="694" t="s">
        <v>1045</v>
      </c>
      <c r="AF10" s="695">
        <f t="shared" si="3"/>
        <v>0</v>
      </c>
      <c r="AG10" s="694" t="s">
        <v>1046</v>
      </c>
      <c r="AH10" s="695">
        <f t="shared" si="1"/>
        <v>0</v>
      </c>
      <c r="AI10" s="694" t="s">
        <v>1115</v>
      </c>
      <c r="AJ10" s="695">
        <f t="shared" si="2"/>
        <v>0</v>
      </c>
      <c r="AK10" s="696"/>
      <c r="AL10" s="695">
        <f t="shared" si="4"/>
        <v>0</v>
      </c>
    </row>
    <row r="11" spans="1:38" ht="12.75" customHeight="1">
      <c r="B11" s="266" t="s">
        <v>320</v>
      </c>
      <c r="C11" s="267">
        <v>2450</v>
      </c>
      <c r="D11" s="153"/>
      <c r="E11" s="266" t="s">
        <v>728</v>
      </c>
      <c r="F11" s="267">
        <v>4770</v>
      </c>
      <c r="G11" s="153"/>
      <c r="H11" s="266" t="s">
        <v>322</v>
      </c>
      <c r="I11" s="267">
        <v>880</v>
      </c>
      <c r="J11" s="153"/>
      <c r="K11" s="266" t="s">
        <v>328</v>
      </c>
      <c r="L11" s="267">
        <v>2170</v>
      </c>
      <c r="M11" s="153"/>
      <c r="N11" s="266" t="s">
        <v>324</v>
      </c>
      <c r="O11" s="267">
        <v>4000</v>
      </c>
      <c r="P11" s="153"/>
      <c r="Q11" s="266"/>
      <c r="R11" s="155"/>
      <c r="S11" s="153"/>
      <c r="AA11" s="694" t="s">
        <v>1047</v>
      </c>
      <c r="AB11" s="695">
        <f t="shared" si="0"/>
        <v>0</v>
      </c>
      <c r="AC11" s="697" t="s">
        <v>1048</v>
      </c>
      <c r="AD11" s="695">
        <f t="shared" si="5"/>
        <v>0</v>
      </c>
      <c r="AE11" s="694" t="s">
        <v>1049</v>
      </c>
      <c r="AF11" s="695">
        <f t="shared" si="3"/>
        <v>0</v>
      </c>
      <c r="AG11" s="694" t="s">
        <v>1050</v>
      </c>
      <c r="AH11" s="695">
        <f t="shared" si="1"/>
        <v>0</v>
      </c>
      <c r="AI11" s="694" t="s">
        <v>1116</v>
      </c>
      <c r="AJ11" s="695">
        <f t="shared" si="2"/>
        <v>0</v>
      </c>
      <c r="AK11" s="696"/>
      <c r="AL11" s="695">
        <f t="shared" si="4"/>
        <v>0</v>
      </c>
    </row>
    <row r="12" spans="1:38" ht="12.75" customHeight="1">
      <c r="B12" s="266" t="s">
        <v>325</v>
      </c>
      <c r="C12" s="267">
        <v>3060</v>
      </c>
      <c r="D12" s="153"/>
      <c r="E12" s="266"/>
      <c r="F12" s="267"/>
      <c r="G12" s="153"/>
      <c r="H12" s="266" t="s">
        <v>1249</v>
      </c>
      <c r="I12" s="267">
        <v>650</v>
      </c>
      <c r="J12" s="153"/>
      <c r="K12" s="266" t="s">
        <v>1250</v>
      </c>
      <c r="L12" s="267">
        <v>1860</v>
      </c>
      <c r="M12" s="153"/>
      <c r="N12" s="266" t="s">
        <v>1251</v>
      </c>
      <c r="O12" s="267">
        <v>1730</v>
      </c>
      <c r="P12" s="153"/>
      <c r="Q12" s="266"/>
      <c r="R12" s="155"/>
      <c r="S12" s="153"/>
      <c r="AA12" s="694" t="s">
        <v>1051</v>
      </c>
      <c r="AB12" s="695">
        <f t="shared" si="0"/>
        <v>0</v>
      </c>
      <c r="AC12" s="696"/>
      <c r="AD12" s="695">
        <f t="shared" si="5"/>
        <v>0</v>
      </c>
      <c r="AE12" s="694" t="s">
        <v>1095</v>
      </c>
      <c r="AF12" s="695">
        <f t="shared" si="3"/>
        <v>0</v>
      </c>
      <c r="AG12" s="694" t="s">
        <v>1052</v>
      </c>
      <c r="AH12" s="695">
        <f t="shared" si="1"/>
        <v>0</v>
      </c>
      <c r="AI12" s="694" t="s">
        <v>1117</v>
      </c>
      <c r="AJ12" s="695">
        <f t="shared" si="2"/>
        <v>0</v>
      </c>
      <c r="AK12" s="696"/>
      <c r="AL12" s="695">
        <f t="shared" si="4"/>
        <v>0</v>
      </c>
    </row>
    <row r="13" spans="1:38" ht="12.75" customHeight="1">
      <c r="B13" s="266" t="s">
        <v>326</v>
      </c>
      <c r="C13" s="267">
        <v>2150</v>
      </c>
      <c r="D13" s="153"/>
      <c r="E13" s="266" t="s">
        <v>331</v>
      </c>
      <c r="F13" s="267">
        <v>3230</v>
      </c>
      <c r="G13" s="153"/>
      <c r="H13" s="266" t="s">
        <v>327</v>
      </c>
      <c r="I13" s="267">
        <v>740</v>
      </c>
      <c r="J13" s="153"/>
      <c r="K13" s="266" t="s">
        <v>333</v>
      </c>
      <c r="L13" s="267">
        <v>2340</v>
      </c>
      <c r="M13" s="153"/>
      <c r="N13" s="266" t="s">
        <v>329</v>
      </c>
      <c r="O13" s="267">
        <v>3470</v>
      </c>
      <c r="P13" s="153"/>
      <c r="Q13" s="603"/>
      <c r="R13" s="155"/>
      <c r="S13" s="153"/>
      <c r="AA13" s="694" t="s">
        <v>1053</v>
      </c>
      <c r="AB13" s="695">
        <f t="shared" si="0"/>
        <v>0</v>
      </c>
      <c r="AC13" s="694" t="s">
        <v>1054</v>
      </c>
      <c r="AD13" s="695">
        <f t="shared" si="5"/>
        <v>0</v>
      </c>
      <c r="AE13" s="694" t="s">
        <v>1096</v>
      </c>
      <c r="AF13" s="695">
        <f t="shared" si="3"/>
        <v>0</v>
      </c>
      <c r="AG13" s="694" t="s">
        <v>1055</v>
      </c>
      <c r="AH13" s="695">
        <f t="shared" si="1"/>
        <v>0</v>
      </c>
      <c r="AI13" s="694" t="s">
        <v>1118</v>
      </c>
      <c r="AJ13" s="695">
        <f t="shared" si="2"/>
        <v>0</v>
      </c>
      <c r="AK13" s="696"/>
      <c r="AL13" s="695">
        <f t="shared" si="4"/>
        <v>0</v>
      </c>
    </row>
    <row r="14" spans="1:38" ht="12.75" customHeight="1">
      <c r="B14" s="690" t="s">
        <v>330</v>
      </c>
      <c r="C14" s="268">
        <v>2650</v>
      </c>
      <c r="D14" s="691"/>
      <c r="E14" s="690" t="s">
        <v>1708</v>
      </c>
      <c r="F14" s="268">
        <v>3650</v>
      </c>
      <c r="G14" s="157"/>
      <c r="H14" s="690" t="s">
        <v>332</v>
      </c>
      <c r="I14" s="268">
        <v>360</v>
      </c>
      <c r="J14" s="153"/>
      <c r="K14" s="690" t="s">
        <v>335</v>
      </c>
      <c r="L14" s="268">
        <v>1810</v>
      </c>
      <c r="M14" s="153"/>
      <c r="N14" s="690" t="s">
        <v>1963</v>
      </c>
      <c r="O14" s="268"/>
      <c r="P14" s="491"/>
      <c r="Q14" s="603"/>
      <c r="R14" s="155"/>
      <c r="S14" s="153"/>
      <c r="AA14" s="694" t="s">
        <v>1056</v>
      </c>
      <c r="AB14" s="695">
        <f t="shared" si="0"/>
        <v>0</v>
      </c>
      <c r="AC14" s="694" t="s">
        <v>1057</v>
      </c>
      <c r="AD14" s="695">
        <f t="shared" si="5"/>
        <v>0</v>
      </c>
      <c r="AE14" s="694" t="s">
        <v>1097</v>
      </c>
      <c r="AF14" s="695">
        <f t="shared" si="3"/>
        <v>0</v>
      </c>
      <c r="AG14" s="694" t="s">
        <v>1058</v>
      </c>
      <c r="AH14" s="695">
        <f t="shared" si="1"/>
        <v>0</v>
      </c>
      <c r="AI14" s="696"/>
      <c r="AJ14" s="695">
        <f t="shared" si="2"/>
        <v>0</v>
      </c>
      <c r="AK14" s="696"/>
      <c r="AL14" s="695">
        <f t="shared" si="4"/>
        <v>0</v>
      </c>
    </row>
    <row r="15" spans="1:38" ht="12.75" customHeight="1">
      <c r="B15" s="727" t="s">
        <v>1016</v>
      </c>
      <c r="C15" s="728">
        <f>SUM(C8:C14)</f>
        <v>26540</v>
      </c>
      <c r="D15" s="729">
        <f>SUM(D8:D14)</f>
        <v>0</v>
      </c>
      <c r="E15" s="715" t="s">
        <v>1707</v>
      </c>
      <c r="F15" s="708">
        <v>4120</v>
      </c>
      <c r="G15" s="709"/>
      <c r="H15" s="299" t="s">
        <v>1252</v>
      </c>
      <c r="I15" s="710">
        <v>2590</v>
      </c>
      <c r="J15" s="153"/>
      <c r="K15" s="299" t="s">
        <v>1253</v>
      </c>
      <c r="L15" s="710">
        <v>1920</v>
      </c>
      <c r="M15" s="153"/>
      <c r="N15" s="299"/>
      <c r="O15" s="710"/>
      <c r="P15" s="713"/>
      <c r="Q15" s="299"/>
      <c r="R15" s="710"/>
      <c r="S15" s="491"/>
      <c r="T15" s="679"/>
      <c r="AA15" s="696"/>
      <c r="AB15" s="695">
        <f t="shared" si="0"/>
        <v>0</v>
      </c>
      <c r="AC15" s="694" t="s">
        <v>1059</v>
      </c>
      <c r="AD15" s="695">
        <f t="shared" si="5"/>
        <v>0</v>
      </c>
      <c r="AE15" s="694" t="s">
        <v>1098</v>
      </c>
      <c r="AF15" s="695">
        <f t="shared" si="3"/>
        <v>0</v>
      </c>
      <c r="AG15" s="694" t="s">
        <v>1060</v>
      </c>
      <c r="AH15" s="695">
        <f t="shared" si="1"/>
        <v>0</v>
      </c>
      <c r="AI15" s="696"/>
      <c r="AJ15" s="695">
        <f t="shared" si="2"/>
        <v>0</v>
      </c>
      <c r="AK15" s="696"/>
      <c r="AL15" s="695">
        <f t="shared" si="4"/>
        <v>0</v>
      </c>
    </row>
    <row r="16" spans="1:38" ht="12.75" customHeight="1">
      <c r="B16" s="711"/>
      <c r="C16" s="712"/>
      <c r="D16" s="491"/>
      <c r="E16" s="727" t="s">
        <v>1018</v>
      </c>
      <c r="F16" s="728">
        <f>SUM(F8:F11,F13:F15)</f>
        <v>27620</v>
      </c>
      <c r="G16" s="730">
        <f>SUM(G8:G15)</f>
        <v>0</v>
      </c>
      <c r="H16" s="299" t="s">
        <v>334</v>
      </c>
      <c r="I16" s="710">
        <v>1880</v>
      </c>
      <c r="J16" s="491"/>
      <c r="K16" s="299" t="s">
        <v>338</v>
      </c>
      <c r="L16" s="710">
        <v>2940</v>
      </c>
      <c r="M16" s="491"/>
      <c r="N16" s="299" t="s">
        <v>1243</v>
      </c>
      <c r="O16" s="710">
        <v>1870</v>
      </c>
      <c r="P16" s="491"/>
      <c r="Q16" s="299"/>
      <c r="R16" s="710"/>
      <c r="S16" s="491"/>
      <c r="T16" s="679"/>
      <c r="AA16" s="696"/>
      <c r="AB16" s="695">
        <f t="shared" si="0"/>
        <v>0</v>
      </c>
      <c r="AC16" s="696"/>
      <c r="AD16" s="695">
        <f t="shared" si="5"/>
        <v>0</v>
      </c>
      <c r="AE16" s="694" t="s">
        <v>1099</v>
      </c>
      <c r="AF16" s="695">
        <f t="shared" si="3"/>
        <v>0</v>
      </c>
      <c r="AG16" s="694" t="s">
        <v>1061</v>
      </c>
      <c r="AH16" s="695">
        <f t="shared" si="1"/>
        <v>0</v>
      </c>
      <c r="AI16" s="694" t="s">
        <v>1119</v>
      </c>
      <c r="AJ16" s="695">
        <f t="shared" si="2"/>
        <v>0</v>
      </c>
      <c r="AK16" s="696"/>
      <c r="AL16" s="695">
        <f t="shared" si="4"/>
        <v>0</v>
      </c>
    </row>
    <row r="17" spans="2:38" ht="12.75" customHeight="1">
      <c r="B17" s="299"/>
      <c r="C17" s="710"/>
      <c r="D17" s="491"/>
      <c r="E17" s="711"/>
      <c r="F17" s="712"/>
      <c r="G17" s="491"/>
      <c r="H17" s="299" t="s">
        <v>336</v>
      </c>
      <c r="I17" s="710">
        <v>2450</v>
      </c>
      <c r="J17" s="491"/>
      <c r="K17" s="715" t="s">
        <v>340</v>
      </c>
      <c r="L17" s="708">
        <v>4090</v>
      </c>
      <c r="M17" s="709"/>
      <c r="N17" s="715" t="s">
        <v>1244</v>
      </c>
      <c r="O17" s="708">
        <v>140</v>
      </c>
      <c r="P17" s="709"/>
      <c r="Q17" s="299"/>
      <c r="R17" s="710"/>
      <c r="S17" s="491"/>
      <c r="T17" s="679"/>
      <c r="AA17" s="696"/>
      <c r="AB17" s="695">
        <f t="shared" si="0"/>
        <v>0</v>
      </c>
      <c r="AC17" s="696"/>
      <c r="AD17" s="695">
        <f t="shared" si="5"/>
        <v>0</v>
      </c>
      <c r="AE17" s="694" t="s">
        <v>1100</v>
      </c>
      <c r="AF17" s="695">
        <f t="shared" si="3"/>
        <v>0</v>
      </c>
      <c r="AG17" s="694" t="s">
        <v>1062</v>
      </c>
      <c r="AH17" s="695">
        <f t="shared" si="1"/>
        <v>0</v>
      </c>
      <c r="AI17" s="694" t="s">
        <v>1120</v>
      </c>
      <c r="AJ17" s="695">
        <f t="shared" si="2"/>
        <v>0</v>
      </c>
      <c r="AK17" s="696"/>
      <c r="AL17" s="695">
        <f t="shared" si="4"/>
        <v>0</v>
      </c>
    </row>
    <row r="18" spans="2:38" ht="12.75" customHeight="1">
      <c r="B18" s="299"/>
      <c r="C18" s="710"/>
      <c r="D18" s="491"/>
      <c r="E18" s="299"/>
      <c r="F18" s="710"/>
      <c r="G18" s="491"/>
      <c r="H18" s="299" t="s">
        <v>337</v>
      </c>
      <c r="I18" s="710">
        <v>2720</v>
      </c>
      <c r="J18" s="491"/>
      <c r="K18" s="727" t="s">
        <v>1022</v>
      </c>
      <c r="L18" s="728">
        <f>SUM(L8:L17)</f>
        <v>27840</v>
      </c>
      <c r="M18" s="730">
        <f>SUM(M8:M17)</f>
        <v>0</v>
      </c>
      <c r="N18" s="727" t="s">
        <v>1025</v>
      </c>
      <c r="O18" s="728">
        <f>SUM(O8:O13,O16:O17)</f>
        <v>20310</v>
      </c>
      <c r="P18" s="730">
        <f>SUM(P8:P13,P16:P17)</f>
        <v>0</v>
      </c>
      <c r="Q18" s="714"/>
      <c r="R18" s="710"/>
      <c r="S18" s="491"/>
      <c r="T18" s="679"/>
      <c r="AA18" s="696"/>
      <c r="AB18" s="695">
        <f t="shared" si="0"/>
        <v>0</v>
      </c>
      <c r="AC18" s="696"/>
      <c r="AD18" s="695">
        <f t="shared" si="5"/>
        <v>0</v>
      </c>
      <c r="AE18" s="694" t="s">
        <v>1101</v>
      </c>
      <c r="AF18" s="695">
        <f t="shared" si="3"/>
        <v>0</v>
      </c>
      <c r="AG18" s="696"/>
      <c r="AH18" s="695">
        <f t="shared" si="1"/>
        <v>0</v>
      </c>
      <c r="AI18" s="696"/>
      <c r="AJ18" s="695">
        <f t="shared" si="2"/>
        <v>0</v>
      </c>
      <c r="AK18" s="696"/>
      <c r="AL18" s="695">
        <f t="shared" si="4"/>
        <v>0</v>
      </c>
    </row>
    <row r="19" spans="2:38" ht="12.75" customHeight="1">
      <c r="B19" s="299"/>
      <c r="C19" s="710"/>
      <c r="D19" s="491"/>
      <c r="E19" s="299"/>
      <c r="F19" s="710"/>
      <c r="G19" s="491"/>
      <c r="H19" s="299" t="s">
        <v>339</v>
      </c>
      <c r="I19" s="710">
        <v>1190</v>
      </c>
      <c r="J19" s="491"/>
      <c r="K19" s="711"/>
      <c r="L19" s="712"/>
      <c r="M19" s="491"/>
      <c r="N19" s="711"/>
      <c r="O19" s="712"/>
      <c r="P19" s="491"/>
      <c r="Q19" s="299"/>
      <c r="R19" s="710"/>
      <c r="S19" s="491"/>
      <c r="T19" s="679"/>
      <c r="AA19" s="696"/>
      <c r="AB19" s="695">
        <f t="shared" si="0"/>
        <v>0</v>
      </c>
      <c r="AC19" s="696"/>
      <c r="AD19" s="695">
        <f t="shared" si="5"/>
        <v>0</v>
      </c>
      <c r="AE19" s="694" t="s">
        <v>1102</v>
      </c>
      <c r="AF19" s="695">
        <f t="shared" si="3"/>
        <v>0</v>
      </c>
      <c r="AG19" s="696"/>
      <c r="AH19" s="695">
        <f t="shared" si="1"/>
        <v>0</v>
      </c>
      <c r="AI19" s="696"/>
      <c r="AJ19" s="695">
        <f t="shared" si="2"/>
        <v>0</v>
      </c>
      <c r="AK19" s="696"/>
      <c r="AL19" s="695">
        <f t="shared" si="4"/>
        <v>0</v>
      </c>
    </row>
    <row r="20" spans="2:38" ht="12.75" customHeight="1">
      <c r="B20" s="299" t="s">
        <v>341</v>
      </c>
      <c r="C20" s="267">
        <v>1250</v>
      </c>
      <c r="D20" s="491"/>
      <c r="E20" s="299" t="s">
        <v>342</v>
      </c>
      <c r="F20" s="710">
        <v>2130</v>
      </c>
      <c r="G20" s="491"/>
      <c r="H20" s="299" t="s">
        <v>1254</v>
      </c>
      <c r="I20" s="710">
        <v>1540</v>
      </c>
      <c r="J20" s="491"/>
      <c r="K20" s="716"/>
      <c r="L20" s="710"/>
      <c r="M20" s="491"/>
      <c r="N20" s="716"/>
      <c r="O20" s="710"/>
      <c r="P20" s="491"/>
      <c r="Q20" s="299"/>
      <c r="R20" s="710"/>
      <c r="S20" s="491"/>
      <c r="T20" s="679"/>
      <c r="AA20" s="694" t="s">
        <v>1063</v>
      </c>
      <c r="AB20" s="695">
        <f t="shared" si="0"/>
        <v>0</v>
      </c>
      <c r="AC20" s="694" t="s">
        <v>1064</v>
      </c>
      <c r="AD20" s="695">
        <f t="shared" si="5"/>
        <v>0</v>
      </c>
      <c r="AE20" s="694" t="s">
        <v>1103</v>
      </c>
      <c r="AF20" s="695">
        <f t="shared" si="3"/>
        <v>0</v>
      </c>
      <c r="AG20" s="696"/>
      <c r="AH20" s="695">
        <f t="shared" si="1"/>
        <v>0</v>
      </c>
      <c r="AI20" s="696"/>
      <c r="AJ20" s="695">
        <f t="shared" si="2"/>
        <v>0</v>
      </c>
      <c r="AK20" s="696"/>
      <c r="AL20" s="695">
        <f t="shared" si="4"/>
        <v>0</v>
      </c>
    </row>
    <row r="21" spans="2:38" ht="12.75" customHeight="1">
      <c r="B21" s="299" t="s">
        <v>343</v>
      </c>
      <c r="C21" s="267">
        <v>2760</v>
      </c>
      <c r="D21" s="491"/>
      <c r="E21" s="299" t="s">
        <v>1245</v>
      </c>
      <c r="F21" s="710">
        <v>2310</v>
      </c>
      <c r="G21" s="491"/>
      <c r="H21" s="715" t="s">
        <v>1977</v>
      </c>
      <c r="I21" s="708">
        <v>1370</v>
      </c>
      <c r="J21" s="709"/>
      <c r="K21" s="716"/>
      <c r="L21" s="710"/>
      <c r="M21" s="491"/>
      <c r="N21" s="715" t="s">
        <v>344</v>
      </c>
      <c r="O21" s="708">
        <v>4270</v>
      </c>
      <c r="P21" s="709"/>
      <c r="Q21" s="299"/>
      <c r="R21" s="710"/>
      <c r="S21" s="491"/>
      <c r="T21" s="679"/>
      <c r="AA21" s="694" t="s">
        <v>1065</v>
      </c>
      <c r="AB21" s="695">
        <f t="shared" si="0"/>
        <v>0</v>
      </c>
      <c r="AC21" s="694" t="s">
        <v>1066</v>
      </c>
      <c r="AD21" s="695">
        <f t="shared" si="5"/>
        <v>0</v>
      </c>
      <c r="AE21" s="694" t="s">
        <v>1104</v>
      </c>
      <c r="AF21" s="695">
        <f t="shared" si="3"/>
        <v>0</v>
      </c>
      <c r="AG21" s="696"/>
      <c r="AH21" s="695">
        <f t="shared" si="1"/>
        <v>0</v>
      </c>
      <c r="AI21" s="694" t="s">
        <v>1121</v>
      </c>
      <c r="AJ21" s="695">
        <f t="shared" si="2"/>
        <v>0</v>
      </c>
      <c r="AK21" s="696"/>
      <c r="AL21" s="695">
        <f t="shared" si="4"/>
        <v>0</v>
      </c>
    </row>
    <row r="22" spans="2:38" ht="12.75" customHeight="1">
      <c r="B22" s="299" t="s">
        <v>345</v>
      </c>
      <c r="C22" s="267">
        <v>4070</v>
      </c>
      <c r="D22" s="491"/>
      <c r="E22" s="299" t="s">
        <v>346</v>
      </c>
      <c r="F22" s="710">
        <v>1050</v>
      </c>
      <c r="G22" s="491"/>
      <c r="H22" s="727" t="s">
        <v>1020</v>
      </c>
      <c r="I22" s="728">
        <f>SUM(I8:I21)</f>
        <v>26580</v>
      </c>
      <c r="J22" s="730">
        <f>SUM(J8:J21)</f>
        <v>0</v>
      </c>
      <c r="K22" s="299" t="s">
        <v>347</v>
      </c>
      <c r="L22" s="710">
        <v>4500</v>
      </c>
      <c r="M22" s="491"/>
      <c r="N22" s="727" t="s">
        <v>1024</v>
      </c>
      <c r="O22" s="728">
        <f>O21</f>
        <v>4270</v>
      </c>
      <c r="P22" s="730">
        <f>P21</f>
        <v>0</v>
      </c>
      <c r="Q22" s="714"/>
      <c r="R22" s="710"/>
      <c r="S22" s="491"/>
      <c r="T22" s="679"/>
      <c r="AA22" s="694" t="s">
        <v>1067</v>
      </c>
      <c r="AB22" s="695">
        <f t="shared" si="0"/>
        <v>0</v>
      </c>
      <c r="AC22" s="694" t="s">
        <v>1068</v>
      </c>
      <c r="AD22" s="695">
        <f t="shared" si="5"/>
        <v>0</v>
      </c>
      <c r="AE22" s="696"/>
      <c r="AF22" s="695">
        <f t="shared" si="3"/>
        <v>0</v>
      </c>
      <c r="AG22" s="694" t="s">
        <v>1069</v>
      </c>
      <c r="AH22" s="695">
        <f t="shared" si="1"/>
        <v>0</v>
      </c>
      <c r="AI22" s="696"/>
      <c r="AJ22" s="695">
        <f t="shared" si="2"/>
        <v>0</v>
      </c>
      <c r="AK22" s="696"/>
      <c r="AL22" s="695">
        <f t="shared" si="4"/>
        <v>0</v>
      </c>
    </row>
    <row r="23" spans="2:38" ht="12.75" customHeight="1">
      <c r="B23" s="299" t="s">
        <v>730</v>
      </c>
      <c r="C23" s="267">
        <v>3810</v>
      </c>
      <c r="D23" s="491"/>
      <c r="E23" s="299" t="s">
        <v>1246</v>
      </c>
      <c r="F23" s="710">
        <v>2310</v>
      </c>
      <c r="G23" s="491"/>
      <c r="H23" s="731"/>
      <c r="I23" s="712"/>
      <c r="J23" s="491"/>
      <c r="K23" s="299" t="s">
        <v>1255</v>
      </c>
      <c r="L23" s="710">
        <v>5020</v>
      </c>
      <c r="M23" s="491"/>
      <c r="N23" s="731"/>
      <c r="O23" s="712"/>
      <c r="P23" s="491"/>
      <c r="Q23" s="299"/>
      <c r="R23" s="710"/>
      <c r="S23" s="491"/>
      <c r="T23" s="679"/>
      <c r="AA23" s="694" t="s">
        <v>1070</v>
      </c>
      <c r="AB23" s="695">
        <f t="shared" si="0"/>
        <v>0</v>
      </c>
      <c r="AC23" s="694" t="s">
        <v>1071</v>
      </c>
      <c r="AD23" s="695">
        <f t="shared" si="5"/>
        <v>0</v>
      </c>
      <c r="AE23" s="696"/>
      <c r="AF23" s="695">
        <f t="shared" si="3"/>
        <v>0</v>
      </c>
      <c r="AG23" s="694" t="s">
        <v>1072</v>
      </c>
      <c r="AH23" s="695">
        <f t="shared" si="1"/>
        <v>0</v>
      </c>
      <c r="AI23" s="696"/>
      <c r="AJ23" s="695">
        <f t="shared" si="2"/>
        <v>0</v>
      </c>
      <c r="AK23" s="696"/>
      <c r="AL23" s="695">
        <f t="shared" si="4"/>
        <v>0</v>
      </c>
    </row>
    <row r="24" spans="2:38" ht="12.75" customHeight="1">
      <c r="B24" s="794"/>
      <c r="C24" s="798"/>
      <c r="D24" s="491"/>
      <c r="E24" s="807" t="s">
        <v>1247</v>
      </c>
      <c r="F24" s="710">
        <v>2390</v>
      </c>
      <c r="G24" s="491"/>
      <c r="H24" s="716"/>
      <c r="I24" s="710"/>
      <c r="J24" s="491"/>
      <c r="K24" s="154" t="s">
        <v>1685</v>
      </c>
      <c r="L24" s="155">
        <v>2480</v>
      </c>
      <c r="M24" s="491"/>
      <c r="N24" s="299"/>
      <c r="O24" s="710"/>
      <c r="P24" s="491"/>
      <c r="Q24" s="299"/>
      <c r="R24" s="710"/>
      <c r="S24" s="491"/>
      <c r="T24" s="679"/>
      <c r="AA24" s="696"/>
      <c r="AB24" s="695">
        <f t="shared" si="0"/>
        <v>0</v>
      </c>
      <c r="AC24" s="694" t="s">
        <v>1073</v>
      </c>
      <c r="AD24" s="695">
        <f t="shared" si="5"/>
        <v>0</v>
      </c>
      <c r="AE24" s="696"/>
      <c r="AF24" s="695">
        <f t="shared" si="3"/>
        <v>0</v>
      </c>
      <c r="AG24" s="694" t="s">
        <v>1074</v>
      </c>
      <c r="AH24" s="695">
        <f t="shared" si="1"/>
        <v>0</v>
      </c>
      <c r="AI24" s="696"/>
      <c r="AJ24" s="695">
        <f t="shared" si="2"/>
        <v>0</v>
      </c>
      <c r="AK24" s="696"/>
      <c r="AL24" s="695">
        <f t="shared" si="4"/>
        <v>0</v>
      </c>
    </row>
    <row r="25" spans="2:38" ht="12.75" customHeight="1">
      <c r="B25" s="299" t="s">
        <v>348</v>
      </c>
      <c r="C25" s="710">
        <v>1690</v>
      </c>
      <c r="D25" s="491"/>
      <c r="E25" s="299" t="s">
        <v>350</v>
      </c>
      <c r="F25" s="710">
        <v>3710</v>
      </c>
      <c r="G25" s="491"/>
      <c r="H25" s="716"/>
      <c r="I25" s="710"/>
      <c r="J25" s="491"/>
      <c r="K25" s="299" t="s">
        <v>351</v>
      </c>
      <c r="L25" s="710">
        <v>4760</v>
      </c>
      <c r="M25" s="491"/>
      <c r="N25" s="299"/>
      <c r="O25" s="710"/>
      <c r="P25" s="491"/>
      <c r="Q25" s="299"/>
      <c r="R25" s="710"/>
      <c r="S25" s="491"/>
      <c r="T25" s="679"/>
      <c r="AA25" s="694" t="s">
        <v>1075</v>
      </c>
      <c r="AB25" s="695">
        <f t="shared" si="0"/>
        <v>0</v>
      </c>
      <c r="AC25" s="694" t="s">
        <v>1076</v>
      </c>
      <c r="AD25" s="695">
        <f t="shared" si="5"/>
        <v>0</v>
      </c>
      <c r="AE25" s="696"/>
      <c r="AF25" s="695">
        <f t="shared" si="3"/>
        <v>0</v>
      </c>
      <c r="AG25" s="694" t="s">
        <v>1077</v>
      </c>
      <c r="AH25" s="695">
        <f t="shared" si="1"/>
        <v>0</v>
      </c>
      <c r="AI25" s="696"/>
      <c r="AJ25" s="695">
        <f t="shared" si="2"/>
        <v>0</v>
      </c>
      <c r="AK25" s="696"/>
      <c r="AL25" s="695">
        <f t="shared" si="4"/>
        <v>0</v>
      </c>
    </row>
    <row r="26" spans="2:38" ht="12.75" customHeight="1">
      <c r="B26" s="299" t="s">
        <v>349</v>
      </c>
      <c r="C26" s="710">
        <v>2600</v>
      </c>
      <c r="D26" s="491"/>
      <c r="E26" s="299" t="s">
        <v>353</v>
      </c>
      <c r="F26" s="710">
        <v>4630</v>
      </c>
      <c r="G26" s="491"/>
      <c r="H26" s="299" t="s">
        <v>354</v>
      </c>
      <c r="I26" s="710">
        <v>1970</v>
      </c>
      <c r="J26" s="491"/>
      <c r="K26" s="299" t="s">
        <v>355</v>
      </c>
      <c r="L26" s="710">
        <v>3020</v>
      </c>
      <c r="M26" s="491"/>
      <c r="N26" s="299"/>
      <c r="O26" s="710"/>
      <c r="P26" s="491"/>
      <c r="Q26" s="299"/>
      <c r="R26" s="710"/>
      <c r="S26" s="491"/>
      <c r="T26" s="679"/>
      <c r="AA26" s="694" t="s">
        <v>1078</v>
      </c>
      <c r="AB26" s="695">
        <f t="shared" si="0"/>
        <v>0</v>
      </c>
      <c r="AC26" s="694" t="s">
        <v>1079</v>
      </c>
      <c r="AD26" s="695">
        <f t="shared" si="5"/>
        <v>0</v>
      </c>
      <c r="AE26" s="694" t="s">
        <v>1105</v>
      </c>
      <c r="AF26" s="695">
        <f t="shared" si="3"/>
        <v>0</v>
      </c>
      <c r="AG26" s="694" t="s">
        <v>1080</v>
      </c>
      <c r="AH26" s="695">
        <f t="shared" si="1"/>
        <v>0</v>
      </c>
      <c r="AI26" s="696"/>
      <c r="AJ26" s="695">
        <f t="shared" si="2"/>
        <v>0</v>
      </c>
      <c r="AK26" s="696"/>
      <c r="AL26" s="695">
        <f t="shared" si="4"/>
        <v>0</v>
      </c>
    </row>
    <row r="27" spans="2:38" ht="12.75" customHeight="1">
      <c r="B27" s="299" t="s">
        <v>352</v>
      </c>
      <c r="C27" s="710">
        <v>2260</v>
      </c>
      <c r="D27" s="491"/>
      <c r="E27" s="299" t="s">
        <v>357</v>
      </c>
      <c r="F27" s="710">
        <v>2840</v>
      </c>
      <c r="G27" s="491"/>
      <c r="H27" s="299" t="s">
        <v>358</v>
      </c>
      <c r="I27" s="710">
        <v>2110</v>
      </c>
      <c r="J27" s="491"/>
      <c r="K27" s="299" t="s">
        <v>359</v>
      </c>
      <c r="L27" s="710">
        <v>2130</v>
      </c>
      <c r="M27" s="491"/>
      <c r="N27" s="299"/>
      <c r="O27" s="710"/>
      <c r="P27" s="491"/>
      <c r="Q27" s="299"/>
      <c r="R27" s="710"/>
      <c r="S27" s="491"/>
      <c r="T27" s="679"/>
      <c r="AA27" s="694" t="s">
        <v>1081</v>
      </c>
      <c r="AB27" s="695">
        <f t="shared" si="0"/>
        <v>0</v>
      </c>
      <c r="AC27" s="694" t="s">
        <v>1082</v>
      </c>
      <c r="AD27" s="695">
        <f t="shared" si="5"/>
        <v>0</v>
      </c>
      <c r="AE27" s="694" t="s">
        <v>1106</v>
      </c>
      <c r="AF27" s="695">
        <f t="shared" si="3"/>
        <v>0</v>
      </c>
      <c r="AG27" s="694" t="s">
        <v>1083</v>
      </c>
      <c r="AH27" s="695">
        <f t="shared" si="1"/>
        <v>0</v>
      </c>
      <c r="AI27" s="696"/>
      <c r="AJ27" s="695">
        <f t="shared" si="2"/>
        <v>0</v>
      </c>
      <c r="AK27" s="696"/>
      <c r="AL27" s="695">
        <f t="shared" si="4"/>
        <v>0</v>
      </c>
    </row>
    <row r="28" spans="2:38" ht="12.75" customHeight="1">
      <c r="B28" s="299" t="s">
        <v>356</v>
      </c>
      <c r="C28" s="710">
        <v>5030</v>
      </c>
      <c r="D28" s="491"/>
      <c r="E28" s="299" t="s">
        <v>360</v>
      </c>
      <c r="F28" s="710">
        <v>3360</v>
      </c>
      <c r="G28" s="491"/>
      <c r="H28" s="299" t="s">
        <v>361</v>
      </c>
      <c r="I28" s="710">
        <v>3480</v>
      </c>
      <c r="J28" s="491"/>
      <c r="K28" s="715" t="s">
        <v>362</v>
      </c>
      <c r="L28" s="708">
        <v>1000</v>
      </c>
      <c r="M28" s="709"/>
      <c r="N28" s="299"/>
      <c r="O28" s="710"/>
      <c r="P28" s="491"/>
      <c r="Q28" s="299"/>
      <c r="R28" s="710"/>
      <c r="S28" s="491"/>
      <c r="T28" s="679"/>
      <c r="AA28" s="694" t="s">
        <v>1084</v>
      </c>
      <c r="AB28" s="695">
        <f t="shared" si="0"/>
        <v>0</v>
      </c>
      <c r="AC28" s="694" t="s">
        <v>1085</v>
      </c>
      <c r="AD28" s="695">
        <f t="shared" si="5"/>
        <v>0</v>
      </c>
      <c r="AE28" s="694" t="s">
        <v>1107</v>
      </c>
      <c r="AF28" s="695">
        <f t="shared" si="3"/>
        <v>0</v>
      </c>
      <c r="AG28" s="694" t="s">
        <v>1086</v>
      </c>
      <c r="AH28" s="695">
        <f t="shared" si="1"/>
        <v>0</v>
      </c>
      <c r="AI28" s="696"/>
      <c r="AJ28" s="695">
        <f t="shared" si="2"/>
        <v>0</v>
      </c>
      <c r="AK28" s="696"/>
      <c r="AL28" s="695">
        <f t="shared" si="4"/>
        <v>0</v>
      </c>
    </row>
    <row r="29" spans="2:38" ht="12.75" customHeight="1">
      <c r="B29" s="715"/>
      <c r="C29" s="747"/>
      <c r="D29" s="709"/>
      <c r="E29" s="299" t="s">
        <v>363</v>
      </c>
      <c r="F29" s="710">
        <v>2890</v>
      </c>
      <c r="G29" s="491"/>
      <c r="H29" s="299" t="s">
        <v>364</v>
      </c>
      <c r="I29" s="710">
        <v>1740</v>
      </c>
      <c r="J29" s="491"/>
      <c r="K29" s="727" t="s">
        <v>1023</v>
      </c>
      <c r="L29" s="728">
        <f>SUM(L22:L28)</f>
        <v>22910</v>
      </c>
      <c r="M29" s="730">
        <f>SUM(M22:M28)</f>
        <v>0</v>
      </c>
      <c r="N29" s="299"/>
      <c r="O29" s="710"/>
      <c r="P29" s="491"/>
      <c r="Q29" s="299"/>
      <c r="R29" s="710"/>
      <c r="S29" s="491"/>
      <c r="T29" s="679"/>
      <c r="AA29" s="694" t="s">
        <v>1087</v>
      </c>
      <c r="AB29" s="695">
        <f t="shared" si="0"/>
        <v>0</v>
      </c>
      <c r="AC29" s="694" t="s">
        <v>1088</v>
      </c>
      <c r="AD29" s="695">
        <f t="shared" si="5"/>
        <v>0</v>
      </c>
      <c r="AE29" s="694" t="s">
        <v>1108</v>
      </c>
      <c r="AF29" s="695">
        <f t="shared" si="3"/>
        <v>0</v>
      </c>
      <c r="AG29" s="696"/>
      <c r="AH29" s="695">
        <f t="shared" si="1"/>
        <v>0</v>
      </c>
      <c r="AI29" s="696"/>
      <c r="AJ29" s="695">
        <f t="shared" si="2"/>
        <v>0</v>
      </c>
      <c r="AK29" s="696"/>
      <c r="AL29" s="695">
        <f t="shared" si="4"/>
        <v>0</v>
      </c>
    </row>
    <row r="30" spans="2:38" ht="12.75" customHeight="1">
      <c r="B30" s="727" t="s">
        <v>1017</v>
      </c>
      <c r="C30" s="728">
        <f>SUM(C20:C23,C25:C29)</f>
        <v>23470</v>
      </c>
      <c r="D30" s="730">
        <f>SUM(D20:D29)</f>
        <v>0</v>
      </c>
      <c r="E30" s="299" t="s">
        <v>1248</v>
      </c>
      <c r="F30" s="710">
        <v>610</v>
      </c>
      <c r="G30" s="491"/>
      <c r="H30" s="299" t="s">
        <v>1256</v>
      </c>
      <c r="I30" s="710">
        <v>2640</v>
      </c>
      <c r="J30" s="491"/>
      <c r="K30" s="711"/>
      <c r="L30" s="712"/>
      <c r="M30" s="491"/>
      <c r="N30" s="299"/>
      <c r="O30" s="710"/>
      <c r="P30" s="491"/>
      <c r="Q30" s="299"/>
      <c r="R30" s="710"/>
      <c r="S30" s="491"/>
      <c r="T30" s="679"/>
      <c r="AA30" s="696"/>
      <c r="AB30" s="695">
        <f t="shared" si="0"/>
        <v>0</v>
      </c>
      <c r="AC30" s="694" t="s">
        <v>1089</v>
      </c>
      <c r="AD30" s="695">
        <f t="shared" si="5"/>
        <v>0</v>
      </c>
      <c r="AE30" s="694" t="s">
        <v>1109</v>
      </c>
      <c r="AF30" s="695">
        <f t="shared" si="3"/>
        <v>0</v>
      </c>
      <c r="AG30" s="696"/>
      <c r="AH30" s="695">
        <f t="shared" si="1"/>
        <v>0</v>
      </c>
      <c r="AI30" s="696"/>
      <c r="AJ30" s="695">
        <f t="shared" si="2"/>
        <v>0</v>
      </c>
      <c r="AK30" s="696"/>
      <c r="AL30" s="695">
        <f t="shared" si="4"/>
        <v>0</v>
      </c>
    </row>
    <row r="31" spans="2:38" ht="12.75" customHeight="1">
      <c r="B31" s="711"/>
      <c r="C31" s="712"/>
      <c r="D31" s="713"/>
      <c r="E31" s="299" t="s">
        <v>365</v>
      </c>
      <c r="F31" s="710">
        <v>3790</v>
      </c>
      <c r="G31" s="713"/>
      <c r="H31" s="299" t="s">
        <v>366</v>
      </c>
      <c r="I31" s="710">
        <v>1800</v>
      </c>
      <c r="J31" s="713"/>
      <c r="K31" s="299"/>
      <c r="L31" s="710"/>
      <c r="M31" s="713"/>
      <c r="N31" s="299"/>
      <c r="O31" s="710"/>
      <c r="P31" s="713"/>
      <c r="Q31" s="299"/>
      <c r="R31" s="710"/>
      <c r="S31" s="491"/>
      <c r="T31" s="679"/>
      <c r="AA31" s="696"/>
      <c r="AB31" s="695">
        <f t="shared" si="0"/>
        <v>0</v>
      </c>
      <c r="AC31" s="694" t="s">
        <v>1090</v>
      </c>
      <c r="AD31" s="695">
        <f t="shared" si="5"/>
        <v>0</v>
      </c>
      <c r="AE31" s="694" t="s">
        <v>1110</v>
      </c>
      <c r="AF31" s="695">
        <f t="shared" si="3"/>
        <v>0</v>
      </c>
      <c r="AG31" s="696"/>
      <c r="AH31" s="695">
        <f t="shared" si="1"/>
        <v>0</v>
      </c>
      <c r="AI31" s="696"/>
      <c r="AJ31" s="695">
        <f t="shared" si="2"/>
        <v>0</v>
      </c>
      <c r="AK31" s="696"/>
      <c r="AL31" s="695">
        <f t="shared" si="4"/>
        <v>0</v>
      </c>
    </row>
    <row r="32" spans="2:38" ht="12.75" customHeight="1">
      <c r="B32" s="299"/>
      <c r="C32" s="710"/>
      <c r="D32" s="491"/>
      <c r="E32" s="299" t="s">
        <v>367</v>
      </c>
      <c r="F32" s="710">
        <v>4040</v>
      </c>
      <c r="G32" s="491"/>
      <c r="H32" s="299" t="s">
        <v>369</v>
      </c>
      <c r="I32" s="710">
        <v>5220</v>
      </c>
      <c r="J32" s="491"/>
      <c r="K32" s="299"/>
      <c r="L32" s="710"/>
      <c r="M32" s="491"/>
      <c r="N32" s="299"/>
      <c r="O32" s="710"/>
      <c r="P32" s="491"/>
      <c r="Q32" s="299"/>
      <c r="R32" s="710"/>
      <c r="S32" s="491"/>
      <c r="T32" s="679"/>
      <c r="AA32" s="696"/>
      <c r="AB32" s="695">
        <f t="shared" si="0"/>
        <v>0</v>
      </c>
      <c r="AC32" s="694" t="s">
        <v>1091</v>
      </c>
      <c r="AD32" s="695">
        <f t="shared" si="5"/>
        <v>0</v>
      </c>
      <c r="AE32" s="694" t="s">
        <v>1111</v>
      </c>
      <c r="AF32" s="695">
        <f t="shared" si="3"/>
        <v>0</v>
      </c>
      <c r="AG32" s="696"/>
      <c r="AH32" s="695">
        <f t="shared" si="1"/>
        <v>0</v>
      </c>
      <c r="AI32" s="696"/>
      <c r="AJ32" s="695">
        <f t="shared" si="2"/>
        <v>0</v>
      </c>
      <c r="AK32" s="696"/>
      <c r="AL32" s="695">
        <f t="shared" si="4"/>
        <v>0</v>
      </c>
    </row>
    <row r="33" spans="2:38" ht="12.75" customHeight="1">
      <c r="B33" s="299"/>
      <c r="C33" s="710"/>
      <c r="D33" s="491"/>
      <c r="E33" s="715" t="s">
        <v>368</v>
      </c>
      <c r="F33" s="708">
        <v>1920</v>
      </c>
      <c r="G33" s="709"/>
      <c r="H33" s="715" t="s">
        <v>370</v>
      </c>
      <c r="I33" s="708">
        <v>4670</v>
      </c>
      <c r="J33" s="709"/>
      <c r="K33" s="299"/>
      <c r="L33" s="710"/>
      <c r="M33" s="491"/>
      <c r="N33" s="299"/>
      <c r="O33" s="710"/>
      <c r="P33" s="491"/>
      <c r="Q33" s="299"/>
      <c r="R33" s="710"/>
      <c r="S33" s="491"/>
      <c r="T33" s="679"/>
      <c r="AA33" s="696"/>
      <c r="AB33" s="695">
        <f t="shared" si="0"/>
        <v>0</v>
      </c>
      <c r="AC33" s="694" t="s">
        <v>1092</v>
      </c>
      <c r="AD33" s="695">
        <f t="shared" si="5"/>
        <v>0</v>
      </c>
      <c r="AE33" s="694" t="s">
        <v>1112</v>
      </c>
      <c r="AF33" s="695">
        <f t="shared" si="3"/>
        <v>0</v>
      </c>
      <c r="AG33" s="696"/>
      <c r="AH33" s="695">
        <f t="shared" si="1"/>
        <v>0</v>
      </c>
      <c r="AI33" s="696"/>
      <c r="AJ33" s="695">
        <f t="shared" si="2"/>
        <v>0</v>
      </c>
      <c r="AK33" s="696"/>
      <c r="AL33" s="695">
        <f t="shared" si="4"/>
        <v>0</v>
      </c>
    </row>
    <row r="34" spans="2:38" ht="12.75" customHeight="1">
      <c r="B34" s="299"/>
      <c r="C34" s="710"/>
      <c r="D34" s="713"/>
      <c r="E34" s="727" t="s">
        <v>1019</v>
      </c>
      <c r="F34" s="728">
        <f>SUM(F20:F33)</f>
        <v>37980</v>
      </c>
      <c r="G34" s="730">
        <f>SUM(G20:G33)</f>
        <v>0</v>
      </c>
      <c r="H34" s="727" t="s">
        <v>1021</v>
      </c>
      <c r="I34" s="728">
        <f>SUM(I26:I33)</f>
        <v>23630</v>
      </c>
      <c r="J34" s="730">
        <f>SUM(J26:J33)</f>
        <v>0</v>
      </c>
      <c r="K34" s="299"/>
      <c r="L34" s="710"/>
      <c r="M34" s="713"/>
      <c r="N34" s="299"/>
      <c r="O34" s="710"/>
      <c r="P34" s="713"/>
      <c r="Q34" s="299"/>
      <c r="R34" s="710"/>
      <c r="S34" s="491"/>
      <c r="T34" s="679"/>
      <c r="AA34" s="696"/>
      <c r="AB34" s="695">
        <f t="shared" si="0"/>
        <v>0</v>
      </c>
      <c r="AC34" s="696"/>
      <c r="AD34" s="695">
        <f t="shared" si="5"/>
        <v>0</v>
      </c>
      <c r="AE34" s="696"/>
      <c r="AF34" s="695">
        <f t="shared" si="3"/>
        <v>0</v>
      </c>
      <c r="AG34" s="696"/>
      <c r="AH34" s="695">
        <f t="shared" si="1"/>
        <v>0</v>
      </c>
      <c r="AI34" s="696"/>
      <c r="AJ34" s="695">
        <f t="shared" si="2"/>
        <v>0</v>
      </c>
      <c r="AK34" s="696"/>
      <c r="AL34" s="695">
        <f t="shared" si="4"/>
        <v>0</v>
      </c>
    </row>
    <row r="35" spans="2:38" ht="12.75" customHeight="1">
      <c r="B35" s="299"/>
      <c r="C35" s="710"/>
      <c r="D35" s="491"/>
      <c r="E35" s="711"/>
      <c r="F35" s="712"/>
      <c r="G35" s="491"/>
      <c r="H35" s="711"/>
      <c r="I35" s="712"/>
      <c r="J35" s="491"/>
      <c r="K35" s="299"/>
      <c r="L35" s="710"/>
      <c r="M35" s="491"/>
      <c r="N35" s="299"/>
      <c r="O35" s="710"/>
      <c r="P35" s="491"/>
      <c r="Q35" s="299"/>
      <c r="R35" s="710"/>
      <c r="S35" s="717"/>
      <c r="T35" s="679"/>
      <c r="AA35" s="696"/>
      <c r="AB35" s="695">
        <f t="shared" si="0"/>
        <v>0</v>
      </c>
      <c r="AC35" s="696"/>
      <c r="AD35" s="695">
        <f t="shared" si="5"/>
        <v>0</v>
      </c>
      <c r="AE35" s="696"/>
      <c r="AF35" s="695">
        <f t="shared" si="3"/>
        <v>0</v>
      </c>
      <c r="AG35" s="696"/>
      <c r="AH35" s="695">
        <f t="shared" si="1"/>
        <v>0</v>
      </c>
      <c r="AI35" s="696"/>
      <c r="AJ35" s="695">
        <f t="shared" si="2"/>
        <v>0</v>
      </c>
      <c r="AK35" s="696"/>
      <c r="AL35" s="695">
        <f t="shared" si="4"/>
        <v>0</v>
      </c>
    </row>
    <row r="36" spans="2:38" ht="12.75" customHeight="1">
      <c r="B36" s="718"/>
      <c r="C36" s="719"/>
      <c r="D36" s="720"/>
      <c r="E36" s="718"/>
      <c r="F36" s="719"/>
      <c r="G36" s="720"/>
      <c r="H36" s="718"/>
      <c r="I36" s="719"/>
      <c r="J36" s="720"/>
      <c r="K36" s="718"/>
      <c r="L36" s="719"/>
      <c r="M36" s="720"/>
      <c r="N36" s="718"/>
      <c r="O36" s="719"/>
      <c r="P36" s="720"/>
      <c r="Q36" s="718"/>
      <c r="R36" s="719"/>
      <c r="S36" s="720"/>
      <c r="T36" s="679"/>
      <c r="AA36" s="696"/>
      <c r="AB36" s="695">
        <f t="shared" si="0"/>
        <v>0</v>
      </c>
      <c r="AC36" s="696"/>
      <c r="AD36" s="695">
        <f t="shared" si="5"/>
        <v>0</v>
      </c>
      <c r="AE36" s="696"/>
      <c r="AF36" s="695">
        <f t="shared" si="3"/>
        <v>0</v>
      </c>
      <c r="AG36" s="696"/>
      <c r="AH36" s="695">
        <f t="shared" si="1"/>
        <v>0</v>
      </c>
      <c r="AI36" s="696"/>
      <c r="AJ36" s="695">
        <f t="shared" si="2"/>
        <v>0</v>
      </c>
      <c r="AK36" s="696"/>
      <c r="AL36" s="695">
        <f t="shared" si="4"/>
        <v>0</v>
      </c>
    </row>
    <row r="37" spans="2:38" ht="12.75" customHeight="1">
      <c r="B37" s="721" t="s">
        <v>371</v>
      </c>
      <c r="C37" s="722">
        <f>SUM(C15,C30)</f>
        <v>50010</v>
      </c>
      <c r="D37" s="722">
        <f>SUM(D15,D30)</f>
        <v>0</v>
      </c>
      <c r="E37" s="723" t="s">
        <v>371</v>
      </c>
      <c r="F37" s="722">
        <f>SUM(F16,F34)</f>
        <v>65600</v>
      </c>
      <c r="G37" s="722">
        <f>SUM(G16,G34)</f>
        <v>0</v>
      </c>
      <c r="H37" s="723" t="s">
        <v>371</v>
      </c>
      <c r="I37" s="722">
        <f>SUM(I22,I34)</f>
        <v>50210</v>
      </c>
      <c r="J37" s="722">
        <f>SUM(J22,J34)</f>
        <v>0</v>
      </c>
      <c r="K37" s="721" t="s">
        <v>371</v>
      </c>
      <c r="L37" s="722">
        <f>SUM(L18,L29)</f>
        <v>50750</v>
      </c>
      <c r="M37" s="722">
        <f>SUM(M18,M29)</f>
        <v>0</v>
      </c>
      <c r="N37" s="721" t="s">
        <v>371</v>
      </c>
      <c r="O37" s="722">
        <f>SUM(O18,O22)</f>
        <v>24580</v>
      </c>
      <c r="P37" s="722">
        <f>SUM(P18,P22)</f>
        <v>0</v>
      </c>
      <c r="Q37" s="721" t="s">
        <v>371</v>
      </c>
      <c r="R37" s="722">
        <v>0</v>
      </c>
      <c r="S37" s="724">
        <f>SUM(S8:S36)</f>
        <v>0</v>
      </c>
      <c r="T37" s="679"/>
    </row>
    <row r="38" spans="2:38" ht="12.75" customHeight="1">
      <c r="B38" s="707"/>
      <c r="C38" s="725"/>
      <c r="D38" s="725"/>
      <c r="E38" s="726"/>
      <c r="F38" s="725"/>
      <c r="G38" s="725"/>
      <c r="H38" s="726"/>
      <c r="I38" s="725"/>
      <c r="J38" s="725"/>
      <c r="K38" s="726"/>
      <c r="L38" s="725"/>
      <c r="M38" s="725"/>
      <c r="N38" s="726"/>
      <c r="O38" s="725"/>
      <c r="P38" s="725"/>
      <c r="Q38" s="721" t="s">
        <v>372</v>
      </c>
      <c r="R38" s="722">
        <f>SUM(C37,F37,I37,L37,O37)</f>
        <v>241150</v>
      </c>
      <c r="S38" s="724">
        <f>SUM(D37,G37,J37,M37,P37)</f>
        <v>0</v>
      </c>
      <c r="T38" s="679"/>
    </row>
    <row r="39" spans="2:38" ht="12.75" customHeight="1">
      <c r="B39" s="164"/>
      <c r="C39" s="165"/>
      <c r="D39" s="165"/>
      <c r="E39" s="166"/>
      <c r="F39" s="165"/>
      <c r="G39" s="165"/>
      <c r="H39" s="166"/>
      <c r="I39" s="165"/>
      <c r="J39" s="165"/>
      <c r="K39" s="166"/>
      <c r="L39" s="494"/>
      <c r="M39" s="494"/>
      <c r="N39" s="506"/>
      <c r="O39" s="494"/>
      <c r="P39" s="494"/>
      <c r="Q39" s="506"/>
      <c r="R39" s="494"/>
      <c r="S39" s="494"/>
    </row>
    <row r="40" spans="2:38" ht="12.75" customHeight="1">
      <c r="B40" s="164"/>
      <c r="C40" s="165"/>
      <c r="D40" s="165"/>
      <c r="E40" s="166"/>
      <c r="F40" s="165"/>
      <c r="G40" s="165"/>
      <c r="H40" s="166"/>
      <c r="I40" s="165"/>
      <c r="J40" s="165"/>
      <c r="K40" s="166"/>
      <c r="L40" s="494"/>
      <c r="M40" s="494"/>
      <c r="N40" s="506"/>
      <c r="O40" s="494"/>
      <c r="P40" s="494"/>
      <c r="Q40" s="506"/>
      <c r="R40" s="494"/>
      <c r="S40" s="494"/>
    </row>
    <row r="41" spans="2:38" ht="12.75" customHeight="1">
      <c r="B41" s="163" t="s">
        <v>373</v>
      </c>
      <c r="C41" s="494"/>
      <c r="D41" s="494"/>
      <c r="E41" s="506"/>
      <c r="F41" s="494"/>
      <c r="G41" s="494"/>
      <c r="H41" s="506"/>
      <c r="I41" s="494"/>
      <c r="J41" s="494"/>
      <c r="K41" s="506"/>
      <c r="L41" s="494"/>
      <c r="M41" s="494"/>
      <c r="N41" s="506"/>
      <c r="O41" s="494"/>
      <c r="P41" s="494"/>
      <c r="Q41" s="506"/>
      <c r="R41" s="494"/>
      <c r="S41" s="494"/>
    </row>
    <row r="42" spans="2:38" ht="12.75" customHeight="1">
      <c r="B42" s="163" t="s">
        <v>1883</v>
      </c>
      <c r="C42" s="494"/>
      <c r="D42" s="494"/>
      <c r="E42" s="506"/>
      <c r="F42" s="494"/>
      <c r="G42" s="494"/>
      <c r="H42" s="506"/>
      <c r="I42" s="494"/>
      <c r="J42" s="494"/>
      <c r="K42" s="506"/>
      <c r="L42" s="494"/>
      <c r="M42" s="494"/>
      <c r="N42" s="506"/>
      <c r="O42" s="494"/>
      <c r="P42" s="494"/>
      <c r="Q42" s="506"/>
      <c r="R42" s="494"/>
      <c r="S42" s="494"/>
    </row>
    <row r="43" spans="2:38" ht="12.75" customHeight="1">
      <c r="B43" s="163" t="s">
        <v>374</v>
      </c>
      <c r="C43" s="494"/>
      <c r="D43" s="494"/>
      <c r="E43" s="506"/>
      <c r="F43" s="494"/>
      <c r="G43" s="494"/>
      <c r="H43" s="506"/>
      <c r="I43" s="494"/>
      <c r="J43" s="494"/>
      <c r="K43" s="506"/>
      <c r="L43" s="494"/>
      <c r="M43" s="494"/>
      <c r="N43" s="506"/>
      <c r="O43" s="494"/>
      <c r="P43" s="494"/>
      <c r="Q43" s="506"/>
      <c r="R43" s="494"/>
      <c r="S43" s="494"/>
    </row>
    <row r="44" spans="2:38" ht="12.75" customHeight="1">
      <c r="B44" s="163" t="s">
        <v>375</v>
      </c>
    </row>
    <row r="45" spans="2:38" ht="12.75" customHeight="1"/>
    <row r="46" spans="2:38" ht="12.75" customHeight="1"/>
    <row r="47" spans="2:38" ht="12.75" customHeight="1"/>
    <row r="48" spans="2:3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sheetData>
  <sheetProtection password="9EF0" sheet="1"/>
  <mergeCells count="8">
    <mergeCell ref="AI6:AJ6"/>
    <mergeCell ref="AK6:AL6"/>
    <mergeCell ref="D3:E3"/>
    <mergeCell ref="F3:G3"/>
    <mergeCell ref="AA6:AB6"/>
    <mergeCell ref="AC6:AD6"/>
    <mergeCell ref="AE6:AF6"/>
    <mergeCell ref="AG6:AH6"/>
  </mergeCells>
  <phoneticPr fontId="2"/>
  <conditionalFormatting sqref="S8:S36 G8:G36 J8:J36 M8:M36 D8:D36 P8:P36">
    <cfRule type="cellIs" dxfId="68" priority="11" operator="greaterThan">
      <formula>C8</formula>
    </cfRule>
  </conditionalFormatting>
  <hyperlinks>
    <hyperlink ref="A1" location="最初に入力!A1" tooltip=" " display=" " xr:uid="{FAECB632-A89C-472A-888B-80998F0F26CB}"/>
  </hyperlinks>
  <pageMargins left="0.31496062992125984" right="0.31496062992125984" top="0.15748031496062992" bottom="0.19685039370078741" header="0.31496062992125984" footer="0"/>
  <pageSetup paperSize="9" scale="89" orientation="landscape" r:id="rId1"/>
  <headerFooter>
    <oddFooter>&amp;R&amp;"ＭＳ Ｐゴシック,標準"&amp;8㈱中国新聞サービスセンター</oddFooter>
  </headerFooter>
  <ignoredErrors>
    <ignoredError sqref="D15 D30 G16 G34 J22 J34 M18 M29 P18 P22"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A0F8C-0C27-4FBA-BD18-FDD23D98E3A5}">
  <sheetPr codeName="Sheet2">
    <pageSetUpPr fitToPage="1"/>
  </sheetPr>
  <dimension ref="A1:AL123"/>
  <sheetViews>
    <sheetView showGridLines="0" zoomScaleNormal="100" workbookViewId="0"/>
  </sheetViews>
  <sheetFormatPr defaultColWidth="8.625" defaultRowHeight="18.75"/>
  <cols>
    <col min="1" max="1" width="1.5" style="218" customWidth="1"/>
    <col min="2" max="2" width="10.625" style="217" customWidth="1"/>
    <col min="3" max="4" width="6.375" style="220" customWidth="1"/>
    <col min="5" max="5" width="10.625" style="217" customWidth="1"/>
    <col min="6" max="7" width="6.375" style="220" customWidth="1"/>
    <col min="8" max="8" width="10.625" style="217" customWidth="1"/>
    <col min="9" max="10" width="6.375" style="220" customWidth="1"/>
    <col min="11" max="11" width="10.625" style="217" customWidth="1"/>
    <col min="12" max="13" width="6.375" style="220" customWidth="1"/>
    <col min="14" max="14" width="10.625" style="217" customWidth="1"/>
    <col min="15" max="16" width="6.375" style="220" customWidth="1"/>
    <col min="17" max="17" width="10.625" style="217" customWidth="1"/>
    <col min="18" max="19" width="6.375" style="220" customWidth="1"/>
    <col min="20" max="26" width="8.625" style="218"/>
    <col min="27" max="27" width="13.875" style="692" hidden="1" customWidth="1"/>
    <col min="28" max="28" width="7.125" style="693" hidden="1" customWidth="1"/>
    <col min="29" max="29" width="13.875" style="692" hidden="1" customWidth="1"/>
    <col min="30" max="30" width="7.125" style="693" hidden="1" customWidth="1"/>
    <col min="31" max="31" width="13.875" style="692" hidden="1" customWidth="1"/>
    <col min="32" max="32" width="7.125" style="693" hidden="1" customWidth="1"/>
    <col min="33" max="33" width="13.875" style="692" hidden="1" customWidth="1"/>
    <col min="34" max="34" width="7.125" style="693" hidden="1" customWidth="1"/>
    <col min="35" max="35" width="13" style="692" hidden="1" customWidth="1"/>
    <col min="36" max="36" width="7.125" hidden="1" customWidth="1"/>
    <col min="37" max="37" width="13" hidden="1" customWidth="1"/>
    <col min="38" max="38" width="7.125" hidden="1" customWidth="1"/>
    <col min="39" max="16384" width="8.625" style="218"/>
  </cols>
  <sheetData>
    <row r="1" spans="1:38" ht="13.5" customHeight="1">
      <c r="A1" s="291" t="s">
        <v>376</v>
      </c>
      <c r="C1" s="218"/>
      <c r="D1" s="218"/>
      <c r="F1" s="218"/>
      <c r="G1" s="218"/>
      <c r="I1" s="218"/>
      <c r="J1" s="218"/>
      <c r="L1" s="218"/>
      <c r="M1" s="218"/>
      <c r="O1" s="218"/>
      <c r="P1" s="218"/>
      <c r="R1" s="218"/>
      <c r="S1" s="35" t="str">
        <f>最初に入力!N1</f>
        <v>2026年8月1日改定</v>
      </c>
      <c r="AA1" s="692" t="s">
        <v>1028</v>
      </c>
    </row>
    <row r="2" spans="1:38" ht="13.5" customHeight="1">
      <c r="B2" s="271" t="s">
        <v>285</v>
      </c>
      <c r="C2" s="272"/>
      <c r="D2" s="273" t="s">
        <v>286</v>
      </c>
      <c r="E2" s="274"/>
      <c r="F2" s="273" t="s">
        <v>287</v>
      </c>
      <c r="G2" s="272"/>
      <c r="H2" s="275" t="s">
        <v>288</v>
      </c>
      <c r="I2" s="273" t="s">
        <v>289</v>
      </c>
      <c r="J2" s="276"/>
      <c r="K2" s="274"/>
      <c r="L2" s="273" t="s">
        <v>290</v>
      </c>
      <c r="M2" s="276"/>
      <c r="N2" s="277"/>
      <c r="O2" s="272"/>
      <c r="P2" s="273" t="s">
        <v>291</v>
      </c>
      <c r="Q2" s="274"/>
      <c r="R2" s="278" t="s">
        <v>292</v>
      </c>
      <c r="S2" s="278" t="s">
        <v>293</v>
      </c>
    </row>
    <row r="3" spans="1:38" ht="29.25" customHeight="1">
      <c r="B3" s="167" t="str">
        <f>IF(最初に入力!C2&lt;&gt;"",TEXT(最初に入力!C2,"m月d日(aaa)"),"")</f>
        <v/>
      </c>
      <c r="C3" s="504"/>
      <c r="D3" s="908">
        <f>最初に入力!C5</f>
        <v>0</v>
      </c>
      <c r="E3" s="909"/>
      <c r="F3" s="908">
        <f>SUM(S17,S33)</f>
        <v>0</v>
      </c>
      <c r="G3" s="910"/>
      <c r="H3" s="136" t="str">
        <f>最初に入力!C6</f>
        <v>選択してください</v>
      </c>
      <c r="I3" s="137">
        <f>最初に入力!C3</f>
        <v>0</v>
      </c>
      <c r="J3" s="138"/>
      <c r="K3" s="139"/>
      <c r="L3" s="137">
        <f>最初に入力!C4</f>
        <v>0</v>
      </c>
      <c r="M3" s="138"/>
      <c r="N3" s="140"/>
      <c r="O3" s="141"/>
      <c r="P3" s="137">
        <f>最初に入力!C8</f>
        <v>0</v>
      </c>
      <c r="Q3" s="139"/>
      <c r="R3" s="142">
        <f>最初に入力!C11</f>
        <v>0</v>
      </c>
      <c r="S3" s="505">
        <f>最初に入力!C12</f>
        <v>0</v>
      </c>
    </row>
    <row r="4" spans="1:38" ht="13.5" customHeight="1">
      <c r="B4" s="506"/>
      <c r="C4" s="494"/>
      <c r="D4" s="494"/>
      <c r="E4" s="506"/>
      <c r="F4" s="494"/>
      <c r="G4" s="494"/>
      <c r="H4" s="506"/>
      <c r="I4" s="494"/>
      <c r="J4" s="494"/>
      <c r="K4" s="506"/>
      <c r="L4" s="494"/>
      <c r="M4" s="494"/>
      <c r="N4" s="506"/>
      <c r="O4" s="494"/>
      <c r="P4" s="494"/>
      <c r="Q4" s="506"/>
      <c r="R4" s="168"/>
      <c r="S4" s="143"/>
    </row>
    <row r="5" spans="1:38" ht="13.5" customHeight="1">
      <c r="B5" s="144" t="s">
        <v>951</v>
      </c>
      <c r="C5" s="494"/>
      <c r="D5" s="494"/>
      <c r="E5" s="506"/>
      <c r="F5" s="494"/>
      <c r="G5" s="494"/>
      <c r="H5" s="506"/>
      <c r="I5" s="494"/>
      <c r="J5" s="494"/>
      <c r="K5" s="506"/>
      <c r="L5" s="494"/>
      <c r="M5" s="494"/>
      <c r="N5" s="506"/>
      <c r="O5" s="494"/>
      <c r="P5" s="169"/>
      <c r="Q5" s="506"/>
      <c r="R5" s="494"/>
      <c r="S5" s="170" t="s">
        <v>295</v>
      </c>
    </row>
    <row r="6" spans="1:38" ht="13.5" customHeight="1">
      <c r="B6" s="615" t="s">
        <v>377</v>
      </c>
      <c r="C6" s="616"/>
      <c r="D6" s="617"/>
      <c r="E6" s="618" t="s">
        <v>952</v>
      </c>
      <c r="F6" s="616"/>
      <c r="G6" s="617"/>
      <c r="H6" s="618" t="s">
        <v>378</v>
      </c>
      <c r="I6" s="616"/>
      <c r="J6" s="617"/>
      <c r="K6" s="618" t="s">
        <v>379</v>
      </c>
      <c r="L6" s="616"/>
      <c r="M6" s="617"/>
      <c r="N6" s="618" t="s">
        <v>380</v>
      </c>
      <c r="O6" s="616"/>
      <c r="P6" s="617"/>
      <c r="Q6" s="618" t="s">
        <v>381</v>
      </c>
      <c r="R6" s="616"/>
      <c r="S6" s="617"/>
      <c r="AA6" s="907" t="s">
        <v>1122</v>
      </c>
      <c r="AB6" s="907"/>
      <c r="AC6" s="907" t="s">
        <v>1123</v>
      </c>
      <c r="AD6" s="907"/>
      <c r="AE6" s="907" t="s">
        <v>1124</v>
      </c>
      <c r="AF6" s="907"/>
      <c r="AG6" s="907" t="s">
        <v>1125</v>
      </c>
      <c r="AH6" s="907"/>
      <c r="AI6" s="907" t="s">
        <v>1126</v>
      </c>
      <c r="AJ6" s="907"/>
      <c r="AK6" s="907" t="s">
        <v>1127</v>
      </c>
      <c r="AL6" s="907"/>
    </row>
    <row r="7" spans="1:38" ht="13.5" customHeight="1">
      <c r="B7" s="612" t="s">
        <v>382</v>
      </c>
      <c r="C7" s="613" t="s">
        <v>303</v>
      </c>
      <c r="D7" s="614" t="s">
        <v>304</v>
      </c>
      <c r="E7" s="612" t="s">
        <v>306</v>
      </c>
      <c r="F7" s="613" t="s">
        <v>303</v>
      </c>
      <c r="G7" s="614" t="s">
        <v>304</v>
      </c>
      <c r="H7" s="612" t="s">
        <v>306</v>
      </c>
      <c r="I7" s="613" t="s">
        <v>303</v>
      </c>
      <c r="J7" s="614" t="s">
        <v>304</v>
      </c>
      <c r="K7" s="612" t="s">
        <v>306</v>
      </c>
      <c r="L7" s="613" t="s">
        <v>303</v>
      </c>
      <c r="M7" s="614" t="s">
        <v>304</v>
      </c>
      <c r="N7" s="612" t="s">
        <v>306</v>
      </c>
      <c r="O7" s="613" t="s">
        <v>303</v>
      </c>
      <c r="P7" s="614" t="s">
        <v>304</v>
      </c>
      <c r="Q7" s="612" t="s">
        <v>306</v>
      </c>
      <c r="R7" s="613" t="s">
        <v>303</v>
      </c>
      <c r="S7" s="614" t="s">
        <v>304</v>
      </c>
      <c r="AA7" s="699" t="s">
        <v>1033</v>
      </c>
      <c r="AB7" s="700" t="s">
        <v>1093</v>
      </c>
      <c r="AC7" s="699" t="s">
        <v>1034</v>
      </c>
      <c r="AD7" s="700" t="s">
        <v>1093</v>
      </c>
      <c r="AE7" s="699" t="s">
        <v>1034</v>
      </c>
      <c r="AF7" s="700" t="s">
        <v>1093</v>
      </c>
      <c r="AG7" s="701" t="s">
        <v>1034</v>
      </c>
      <c r="AH7" s="700" t="s">
        <v>1093</v>
      </c>
      <c r="AI7" s="699" t="s">
        <v>1034</v>
      </c>
      <c r="AJ7" s="700" t="s">
        <v>1093</v>
      </c>
      <c r="AK7" s="699" t="s">
        <v>1034</v>
      </c>
      <c r="AL7" s="700" t="s">
        <v>1093</v>
      </c>
    </row>
    <row r="8" spans="1:38" ht="13.5" customHeight="1">
      <c r="B8" s="148" t="s">
        <v>1842</v>
      </c>
      <c r="C8" s="171">
        <v>5130</v>
      </c>
      <c r="D8" s="661"/>
      <c r="E8" s="148" t="s">
        <v>307</v>
      </c>
      <c r="F8" s="171">
        <v>170</v>
      </c>
      <c r="G8" s="150"/>
      <c r="H8" s="583"/>
      <c r="I8" s="171"/>
      <c r="J8" s="660"/>
      <c r="K8" s="583"/>
      <c r="L8" s="584"/>
      <c r="M8" s="150"/>
      <c r="N8" s="148"/>
      <c r="O8" s="171"/>
      <c r="P8" s="150"/>
      <c r="Q8" s="148"/>
      <c r="R8" s="171"/>
      <c r="S8" s="150"/>
      <c r="AA8" s="697" t="s">
        <v>1166</v>
      </c>
      <c r="AB8" s="698">
        <f t="shared" ref="AB8:AB32" si="0">D8</f>
        <v>0</v>
      </c>
      <c r="AC8" s="697" t="s">
        <v>1128</v>
      </c>
      <c r="AD8" s="698">
        <f t="shared" ref="AD8:AD32" si="1">G8</f>
        <v>0</v>
      </c>
      <c r="AE8" s="696"/>
      <c r="AF8" s="698">
        <f t="shared" ref="AF8:AF30" si="2">J8</f>
        <v>0</v>
      </c>
      <c r="AG8" s="696"/>
      <c r="AH8" s="698">
        <f t="shared" ref="AH8:AH32" si="3">M8</f>
        <v>0</v>
      </c>
      <c r="AI8" s="696"/>
      <c r="AJ8" s="698">
        <f>P8</f>
        <v>0</v>
      </c>
      <c r="AK8" s="696"/>
      <c r="AL8" s="698">
        <f>S8</f>
        <v>0</v>
      </c>
    </row>
    <row r="9" spans="1:38" ht="13.5" customHeight="1">
      <c r="B9" s="151" t="s">
        <v>1894</v>
      </c>
      <c r="C9" s="172">
        <v>5400</v>
      </c>
      <c r="D9" s="659"/>
      <c r="E9" s="151" t="s">
        <v>312</v>
      </c>
      <c r="F9" s="172">
        <v>630</v>
      </c>
      <c r="G9" s="153"/>
      <c r="H9" s="585"/>
      <c r="I9" s="172"/>
      <c r="J9" s="659"/>
      <c r="K9" s="585" t="s">
        <v>383</v>
      </c>
      <c r="L9" s="172">
        <v>1500</v>
      </c>
      <c r="M9" s="153"/>
      <c r="N9" s="151"/>
      <c r="O9" s="172"/>
      <c r="P9" s="153"/>
      <c r="Q9" s="151"/>
      <c r="R9" s="172"/>
      <c r="S9" s="153"/>
      <c r="AA9" s="697" t="s">
        <v>1039</v>
      </c>
      <c r="AB9" s="698">
        <f t="shared" si="0"/>
        <v>0</v>
      </c>
      <c r="AC9" s="697" t="s">
        <v>1129</v>
      </c>
      <c r="AD9" s="698">
        <f t="shared" si="1"/>
        <v>0</v>
      </c>
      <c r="AE9" s="696"/>
      <c r="AF9" s="698">
        <f t="shared" si="2"/>
        <v>0</v>
      </c>
      <c r="AG9" s="697" t="s">
        <v>1162</v>
      </c>
      <c r="AH9" s="698">
        <f t="shared" si="3"/>
        <v>0</v>
      </c>
      <c r="AI9" s="696"/>
      <c r="AJ9" s="698">
        <f>P9</f>
        <v>0</v>
      </c>
      <c r="AK9" s="697" t="s">
        <v>1164</v>
      </c>
      <c r="AL9" s="698">
        <f>S9</f>
        <v>0</v>
      </c>
    </row>
    <row r="10" spans="1:38" ht="13.5" customHeight="1">
      <c r="B10" s="154" t="s">
        <v>1895</v>
      </c>
      <c r="C10" s="173">
        <v>5700</v>
      </c>
      <c r="D10" s="662"/>
      <c r="E10" s="154" t="s">
        <v>316</v>
      </c>
      <c r="F10" s="173">
        <v>620</v>
      </c>
      <c r="G10" s="157"/>
      <c r="H10" s="586" t="s">
        <v>2015</v>
      </c>
      <c r="I10" s="173">
        <v>630</v>
      </c>
      <c r="J10" s="662"/>
      <c r="K10" s="587"/>
      <c r="L10" s="588"/>
      <c r="M10" s="157"/>
      <c r="N10" s="154"/>
      <c r="O10" s="173"/>
      <c r="P10" s="157"/>
      <c r="Q10" s="599"/>
      <c r="R10" s="173"/>
      <c r="S10" s="157"/>
      <c r="AA10" s="697" t="s">
        <v>1043</v>
      </c>
      <c r="AB10" s="698">
        <f t="shared" si="0"/>
        <v>0</v>
      </c>
      <c r="AC10" s="697" t="s">
        <v>1130</v>
      </c>
      <c r="AD10" s="698">
        <f t="shared" si="1"/>
        <v>0</v>
      </c>
      <c r="AE10" s="697" t="s">
        <v>1144</v>
      </c>
      <c r="AF10" s="698">
        <f t="shared" si="2"/>
        <v>0</v>
      </c>
      <c r="AG10" s="696"/>
      <c r="AH10" s="698">
        <f t="shared" si="3"/>
        <v>0</v>
      </c>
      <c r="AI10" s="696"/>
      <c r="AJ10" s="698">
        <f t="shared" ref="AJ10:AJ32" si="4">P10</f>
        <v>0</v>
      </c>
      <c r="AK10" s="696"/>
      <c r="AL10" s="698">
        <f t="shared" ref="AL10:AL32" si="5">S10</f>
        <v>0</v>
      </c>
    </row>
    <row r="11" spans="1:38" ht="13.5" customHeight="1">
      <c r="B11" s="154" t="s">
        <v>1841</v>
      </c>
      <c r="C11" s="173">
        <v>2450</v>
      </c>
      <c r="D11" s="662"/>
      <c r="E11" s="154" t="s">
        <v>320</v>
      </c>
      <c r="F11" s="173">
        <v>490</v>
      </c>
      <c r="G11" s="157"/>
      <c r="H11" s="586" t="s">
        <v>320</v>
      </c>
      <c r="I11" s="173">
        <v>160</v>
      </c>
      <c r="J11" s="662"/>
      <c r="K11" s="586" t="s">
        <v>384</v>
      </c>
      <c r="L11" s="173">
        <v>650</v>
      </c>
      <c r="M11" s="157"/>
      <c r="N11" s="154"/>
      <c r="O11" s="173"/>
      <c r="P11" s="157"/>
      <c r="Q11" s="154"/>
      <c r="R11" s="173"/>
      <c r="S11" s="157"/>
      <c r="AA11" s="697" t="s">
        <v>1047</v>
      </c>
      <c r="AB11" s="698">
        <f t="shared" si="0"/>
        <v>0</v>
      </c>
      <c r="AC11" s="697" t="s">
        <v>1131</v>
      </c>
      <c r="AD11" s="698">
        <f t="shared" si="1"/>
        <v>0</v>
      </c>
      <c r="AE11" s="697" t="s">
        <v>1145</v>
      </c>
      <c r="AF11" s="698">
        <f t="shared" si="2"/>
        <v>0</v>
      </c>
      <c r="AG11" s="697" t="s">
        <v>1163</v>
      </c>
      <c r="AH11" s="698">
        <f t="shared" si="3"/>
        <v>0</v>
      </c>
      <c r="AI11" s="696"/>
      <c r="AJ11" s="698">
        <f t="shared" si="4"/>
        <v>0</v>
      </c>
      <c r="AK11" s="696"/>
      <c r="AL11" s="698">
        <f t="shared" si="5"/>
        <v>0</v>
      </c>
    </row>
    <row r="12" spans="1:38" ht="13.5" customHeight="1">
      <c r="B12" s="156" t="s">
        <v>1922</v>
      </c>
      <c r="C12" s="173">
        <v>3060</v>
      </c>
      <c r="D12" s="662"/>
      <c r="E12" s="156" t="s">
        <v>385</v>
      </c>
      <c r="F12" s="173">
        <v>600</v>
      </c>
      <c r="G12" s="157"/>
      <c r="H12" s="586" t="s">
        <v>961</v>
      </c>
      <c r="I12" s="173">
        <v>350</v>
      </c>
      <c r="J12" s="662"/>
      <c r="K12" s="587"/>
      <c r="L12" s="173"/>
      <c r="M12" s="157"/>
      <c r="N12" s="154"/>
      <c r="O12" s="173"/>
      <c r="P12" s="157"/>
      <c r="Q12" s="154"/>
      <c r="R12" s="173"/>
      <c r="S12" s="157"/>
      <c r="AA12" s="697" t="s">
        <v>1051</v>
      </c>
      <c r="AB12" s="698">
        <f t="shared" si="0"/>
        <v>0</v>
      </c>
      <c r="AC12" s="697" t="s">
        <v>1132</v>
      </c>
      <c r="AD12" s="698">
        <f t="shared" si="1"/>
        <v>0</v>
      </c>
      <c r="AE12" s="697" t="s">
        <v>1146</v>
      </c>
      <c r="AF12" s="698">
        <f t="shared" si="2"/>
        <v>0</v>
      </c>
      <c r="AG12" s="696"/>
      <c r="AH12" s="698">
        <f t="shared" si="3"/>
        <v>0</v>
      </c>
      <c r="AI12" s="696"/>
      <c r="AJ12" s="698">
        <f t="shared" si="4"/>
        <v>0</v>
      </c>
      <c r="AK12" s="696"/>
      <c r="AL12" s="698">
        <f t="shared" si="5"/>
        <v>0</v>
      </c>
    </row>
    <row r="13" spans="1:38" ht="13.5" customHeight="1">
      <c r="B13" s="154" t="s">
        <v>1843</v>
      </c>
      <c r="C13" s="173">
        <v>2150</v>
      </c>
      <c r="D13" s="662"/>
      <c r="E13" s="154" t="s">
        <v>326</v>
      </c>
      <c r="F13" s="173">
        <v>350</v>
      </c>
      <c r="G13" s="157"/>
      <c r="H13" s="586" t="s">
        <v>386</v>
      </c>
      <c r="I13" s="173">
        <v>190</v>
      </c>
      <c r="J13" s="662"/>
      <c r="K13" s="587"/>
      <c r="L13" s="173"/>
      <c r="M13" s="157"/>
      <c r="N13" s="154"/>
      <c r="O13" s="173"/>
      <c r="P13" s="157"/>
      <c r="Q13" s="154"/>
      <c r="R13" s="173"/>
      <c r="S13" s="157"/>
      <c r="AA13" s="697" t="s">
        <v>1053</v>
      </c>
      <c r="AB13" s="698">
        <f t="shared" si="0"/>
        <v>0</v>
      </c>
      <c r="AC13" s="697" t="s">
        <v>1133</v>
      </c>
      <c r="AD13" s="698">
        <f t="shared" si="1"/>
        <v>0</v>
      </c>
      <c r="AE13" s="697" t="s">
        <v>1147</v>
      </c>
      <c r="AF13" s="698">
        <f t="shared" si="2"/>
        <v>0</v>
      </c>
      <c r="AG13" s="696"/>
      <c r="AH13" s="698">
        <f t="shared" si="3"/>
        <v>0</v>
      </c>
      <c r="AI13" s="696"/>
      <c r="AJ13" s="698">
        <f t="shared" si="4"/>
        <v>0</v>
      </c>
      <c r="AK13" s="696"/>
      <c r="AL13" s="698">
        <f t="shared" si="5"/>
        <v>0</v>
      </c>
    </row>
    <row r="14" spans="1:38" ht="13.5" customHeight="1">
      <c r="B14" s="154" t="s">
        <v>1844</v>
      </c>
      <c r="C14" s="173">
        <v>2650</v>
      </c>
      <c r="D14" s="662"/>
      <c r="E14" s="154" t="s">
        <v>330</v>
      </c>
      <c r="F14" s="173">
        <v>590</v>
      </c>
      <c r="G14" s="157"/>
      <c r="H14" s="586" t="s">
        <v>387</v>
      </c>
      <c r="I14" s="173">
        <v>200</v>
      </c>
      <c r="J14" s="662"/>
      <c r="K14" s="587"/>
      <c r="L14" s="173"/>
      <c r="M14" s="157"/>
      <c r="N14" s="154"/>
      <c r="O14" s="173"/>
      <c r="P14" s="157"/>
      <c r="Q14" s="154"/>
      <c r="R14" s="173"/>
      <c r="S14" s="157"/>
      <c r="AA14" s="697" t="s">
        <v>1056</v>
      </c>
      <c r="AB14" s="698">
        <f t="shared" si="0"/>
        <v>0</v>
      </c>
      <c r="AC14" s="697" t="s">
        <v>1134</v>
      </c>
      <c r="AD14" s="698">
        <f t="shared" si="1"/>
        <v>0</v>
      </c>
      <c r="AE14" s="697" t="s">
        <v>1148</v>
      </c>
      <c r="AF14" s="698">
        <f t="shared" si="2"/>
        <v>0</v>
      </c>
      <c r="AG14" s="696"/>
      <c r="AH14" s="698">
        <f t="shared" si="3"/>
        <v>0</v>
      </c>
      <c r="AI14" s="696"/>
      <c r="AJ14" s="698">
        <f t="shared" si="4"/>
        <v>0</v>
      </c>
      <c r="AK14" s="696"/>
      <c r="AL14" s="698">
        <f t="shared" si="5"/>
        <v>0</v>
      </c>
    </row>
    <row r="15" spans="1:38" ht="13.5" customHeight="1">
      <c r="B15" s="158"/>
      <c r="C15" s="530"/>
      <c r="D15" s="489"/>
      <c r="E15" s="158"/>
      <c r="F15" s="530"/>
      <c r="G15" s="489"/>
      <c r="H15" s="589"/>
      <c r="I15" s="530"/>
      <c r="J15" s="785"/>
      <c r="K15" s="587"/>
      <c r="L15" s="530"/>
      <c r="M15" s="489"/>
      <c r="N15" s="158"/>
      <c r="O15" s="530"/>
      <c r="P15" s="489"/>
      <c r="Q15" s="158"/>
      <c r="R15" s="530"/>
      <c r="S15" s="554"/>
      <c r="AA15" s="696"/>
      <c r="AB15" s="698">
        <f t="shared" si="0"/>
        <v>0</v>
      </c>
      <c r="AC15" s="696"/>
      <c r="AD15" s="698">
        <f t="shared" si="1"/>
        <v>0</v>
      </c>
      <c r="AE15" s="696"/>
      <c r="AF15" s="698">
        <f t="shared" si="2"/>
        <v>0</v>
      </c>
      <c r="AG15" s="696"/>
      <c r="AH15" s="698">
        <f t="shared" si="3"/>
        <v>0</v>
      </c>
      <c r="AI15" s="696"/>
      <c r="AJ15" s="698">
        <f t="shared" si="4"/>
        <v>0</v>
      </c>
      <c r="AK15" s="696"/>
      <c r="AL15" s="698">
        <f t="shared" si="5"/>
        <v>0</v>
      </c>
    </row>
    <row r="16" spans="1:38" ht="13.5" customHeight="1">
      <c r="B16" s="147" t="s">
        <v>388</v>
      </c>
      <c r="C16" s="160">
        <f>SUM(C8:C15)</f>
        <v>26540</v>
      </c>
      <c r="D16" s="160">
        <f>SUM(D8:D15)</f>
        <v>0</v>
      </c>
      <c r="E16" s="147" t="s">
        <v>389</v>
      </c>
      <c r="F16" s="160">
        <f>SUM(F8:F15)</f>
        <v>3450</v>
      </c>
      <c r="G16" s="160">
        <f>SUM(G8:G15)</f>
        <v>0</v>
      </c>
      <c r="H16" s="161" t="s">
        <v>390</v>
      </c>
      <c r="I16" s="160">
        <f>SUM(I8:I15)</f>
        <v>1530</v>
      </c>
      <c r="J16" s="160">
        <f>SUM(J8:J15)</f>
        <v>0</v>
      </c>
      <c r="K16" s="161" t="s">
        <v>391</v>
      </c>
      <c r="L16" s="160">
        <f>SUM(L8:L15)</f>
        <v>2150</v>
      </c>
      <c r="M16" s="160">
        <f>SUM(M8:M15)</f>
        <v>0</v>
      </c>
      <c r="N16" s="147" t="s">
        <v>392</v>
      </c>
      <c r="O16" s="160">
        <f>SUM(O8:O15)</f>
        <v>0</v>
      </c>
      <c r="P16" s="160">
        <f>SUM(P8:P15)</f>
        <v>0</v>
      </c>
      <c r="Q16" s="147" t="s">
        <v>393</v>
      </c>
      <c r="R16" s="160">
        <f>SUM(R8:R15)</f>
        <v>0</v>
      </c>
      <c r="S16" s="162">
        <f>SUM(S8:S15)</f>
        <v>0</v>
      </c>
      <c r="AA16" s="696"/>
      <c r="AB16" s="698">
        <f t="shared" si="0"/>
        <v>0</v>
      </c>
      <c r="AC16" s="696"/>
      <c r="AD16" s="698">
        <f t="shared" si="1"/>
        <v>0</v>
      </c>
      <c r="AE16" s="696"/>
      <c r="AF16" s="698">
        <f t="shared" si="2"/>
        <v>0</v>
      </c>
      <c r="AG16" s="696"/>
      <c r="AH16" s="698">
        <f t="shared" si="3"/>
        <v>0</v>
      </c>
      <c r="AI16" s="696"/>
      <c r="AJ16" s="698">
        <f t="shared" si="4"/>
        <v>0</v>
      </c>
      <c r="AK16" s="696"/>
      <c r="AL16" s="698">
        <f t="shared" si="5"/>
        <v>0</v>
      </c>
    </row>
    <row r="17" spans="2:38" ht="13.5" customHeight="1">
      <c r="B17" s="174"/>
      <c r="C17" s="531"/>
      <c r="D17" s="531"/>
      <c r="E17" s="531"/>
      <c r="F17" s="531"/>
      <c r="G17" s="531"/>
      <c r="H17" s="532"/>
      <c r="I17" s="531"/>
      <c r="J17" s="531"/>
      <c r="K17" s="532"/>
      <c r="L17" s="531"/>
      <c r="M17" s="531"/>
      <c r="N17" s="174"/>
      <c r="O17" s="531"/>
      <c r="P17" s="531"/>
      <c r="Q17" s="147" t="s">
        <v>394</v>
      </c>
      <c r="R17" s="160">
        <f>SUM(C16,F16,I16,L16,O16,R16)</f>
        <v>33670</v>
      </c>
      <c r="S17" s="162">
        <f>SUM(D16,G16,J16,M16,P16,S16)</f>
        <v>0</v>
      </c>
      <c r="AA17" s="696"/>
      <c r="AB17" s="698">
        <f t="shared" si="0"/>
        <v>0</v>
      </c>
      <c r="AC17" s="696"/>
      <c r="AD17" s="698">
        <f t="shared" si="1"/>
        <v>0</v>
      </c>
      <c r="AE17" s="696"/>
      <c r="AF17" s="698">
        <f t="shared" si="2"/>
        <v>0</v>
      </c>
      <c r="AG17" s="696"/>
      <c r="AH17" s="698">
        <f t="shared" si="3"/>
        <v>0</v>
      </c>
      <c r="AI17" s="696"/>
      <c r="AJ17" s="698">
        <f t="shared" si="4"/>
        <v>0</v>
      </c>
      <c r="AK17" s="696"/>
      <c r="AL17" s="698">
        <f t="shared" si="5"/>
        <v>0</v>
      </c>
    </row>
    <row r="18" spans="2:38" ht="13.5" customHeight="1">
      <c r="B18" s="144" t="s">
        <v>953</v>
      </c>
      <c r="C18" s="533"/>
      <c r="D18" s="533"/>
      <c r="E18" s="590"/>
      <c r="F18" s="533"/>
      <c r="G18" s="533"/>
      <c r="H18" s="590"/>
      <c r="I18" s="533"/>
      <c r="J18" s="533"/>
      <c r="K18" s="494"/>
      <c r="L18" s="533"/>
      <c r="M18" s="533"/>
      <c r="N18" s="506"/>
      <c r="O18" s="533"/>
      <c r="P18" s="561"/>
      <c r="Q18" s="506"/>
      <c r="R18" s="533"/>
      <c r="S18" s="170" t="s">
        <v>295</v>
      </c>
      <c r="AA18" s="696"/>
      <c r="AB18" s="698">
        <f t="shared" si="0"/>
        <v>0</v>
      </c>
      <c r="AC18" s="696"/>
      <c r="AD18" s="698">
        <f t="shared" si="1"/>
        <v>0</v>
      </c>
      <c r="AE18" s="696"/>
      <c r="AF18" s="698">
        <f t="shared" si="2"/>
        <v>0</v>
      </c>
      <c r="AG18" s="696"/>
      <c r="AH18" s="698">
        <f t="shared" si="3"/>
        <v>0</v>
      </c>
      <c r="AI18" s="696"/>
      <c r="AJ18" s="698">
        <f t="shared" si="4"/>
        <v>0</v>
      </c>
      <c r="AK18" s="696"/>
      <c r="AL18" s="698" t="str">
        <f t="shared" si="5"/>
        <v>&lt;広島折込ステーション&gt;</v>
      </c>
    </row>
    <row r="19" spans="2:38" ht="13.5" customHeight="1">
      <c r="B19" s="615" t="s">
        <v>377</v>
      </c>
      <c r="C19" s="616"/>
      <c r="D19" s="617"/>
      <c r="E19" s="618" t="s">
        <v>395</v>
      </c>
      <c r="F19" s="616"/>
      <c r="G19" s="617"/>
      <c r="H19" s="618" t="s">
        <v>378</v>
      </c>
      <c r="I19" s="616"/>
      <c r="J19" s="617"/>
      <c r="K19" s="618" t="s">
        <v>379</v>
      </c>
      <c r="L19" s="616"/>
      <c r="M19" s="617"/>
      <c r="N19" s="645" t="s">
        <v>380</v>
      </c>
      <c r="O19" s="616"/>
      <c r="P19" s="617"/>
      <c r="Q19" s="618" t="s">
        <v>381</v>
      </c>
      <c r="R19" s="616"/>
      <c r="S19" s="617"/>
      <c r="AA19" s="696"/>
      <c r="AB19" s="698">
        <f t="shared" si="0"/>
        <v>0</v>
      </c>
      <c r="AC19" s="696"/>
      <c r="AD19" s="698">
        <f t="shared" si="1"/>
        <v>0</v>
      </c>
      <c r="AE19" s="696"/>
      <c r="AF19" s="698">
        <f t="shared" si="2"/>
        <v>0</v>
      </c>
      <c r="AG19" s="696"/>
      <c r="AH19" s="698">
        <f t="shared" si="3"/>
        <v>0</v>
      </c>
      <c r="AI19" s="696"/>
      <c r="AJ19" s="698">
        <f t="shared" si="4"/>
        <v>0</v>
      </c>
      <c r="AK19" s="696"/>
      <c r="AL19" s="698">
        <f t="shared" si="5"/>
        <v>0</v>
      </c>
    </row>
    <row r="20" spans="2:38" ht="13.5" customHeight="1">
      <c r="B20" s="612" t="s">
        <v>382</v>
      </c>
      <c r="C20" s="613" t="s">
        <v>303</v>
      </c>
      <c r="D20" s="614" t="s">
        <v>737</v>
      </c>
      <c r="E20" s="612" t="s">
        <v>306</v>
      </c>
      <c r="F20" s="613" t="s">
        <v>303</v>
      </c>
      <c r="G20" s="614" t="s">
        <v>304</v>
      </c>
      <c r="H20" s="612" t="s">
        <v>306</v>
      </c>
      <c r="I20" s="613" t="s">
        <v>303</v>
      </c>
      <c r="J20" s="614" t="s">
        <v>304</v>
      </c>
      <c r="K20" s="612" t="s">
        <v>306</v>
      </c>
      <c r="L20" s="613" t="s">
        <v>303</v>
      </c>
      <c r="M20" s="614" t="s">
        <v>304</v>
      </c>
      <c r="N20" s="646" t="s">
        <v>306</v>
      </c>
      <c r="O20" s="613" t="s">
        <v>303</v>
      </c>
      <c r="P20" s="614" t="s">
        <v>304</v>
      </c>
      <c r="Q20" s="612" t="s">
        <v>306</v>
      </c>
      <c r="R20" s="613" t="s">
        <v>303</v>
      </c>
      <c r="S20" s="614" t="s">
        <v>304</v>
      </c>
      <c r="AA20" s="696"/>
      <c r="AB20" s="698" t="str">
        <f t="shared" si="0"/>
        <v>折込数</v>
      </c>
      <c r="AC20" s="696"/>
      <c r="AD20" s="698" t="str">
        <f t="shared" si="1"/>
        <v>折込数</v>
      </c>
      <c r="AE20" s="696"/>
      <c r="AF20" s="698" t="str">
        <f t="shared" si="2"/>
        <v>折込数</v>
      </c>
      <c r="AG20" s="696"/>
      <c r="AH20" s="698" t="str">
        <f t="shared" si="3"/>
        <v>折込数</v>
      </c>
      <c r="AI20" s="696"/>
      <c r="AJ20" s="698" t="str">
        <f t="shared" si="4"/>
        <v>折込数</v>
      </c>
      <c r="AK20" s="696"/>
      <c r="AL20" s="698" t="str">
        <f t="shared" si="5"/>
        <v>折込数</v>
      </c>
    </row>
    <row r="21" spans="2:38" ht="13.5" customHeight="1">
      <c r="B21" s="154"/>
      <c r="C21" s="173"/>
      <c r="D21" s="157"/>
      <c r="E21" s="154"/>
      <c r="F21" s="173"/>
      <c r="G21" s="157"/>
      <c r="H21" s="638" t="s">
        <v>396</v>
      </c>
      <c r="I21" s="172">
        <v>210</v>
      </c>
      <c r="J21" s="674"/>
      <c r="K21" s="586"/>
      <c r="L21" s="173"/>
      <c r="M21" s="157"/>
      <c r="N21" s="177"/>
      <c r="O21" s="173"/>
      <c r="P21" s="591"/>
      <c r="Q21" s="154"/>
      <c r="R21" s="173"/>
      <c r="S21" s="157"/>
      <c r="AA21" s="696"/>
      <c r="AB21" s="698">
        <f t="shared" si="0"/>
        <v>0</v>
      </c>
      <c r="AC21" s="696"/>
      <c r="AD21" s="698">
        <f t="shared" si="1"/>
        <v>0</v>
      </c>
      <c r="AE21" s="697" t="s">
        <v>1149</v>
      </c>
      <c r="AF21" s="698">
        <f t="shared" si="2"/>
        <v>0</v>
      </c>
      <c r="AG21" s="696"/>
      <c r="AH21" s="698">
        <f t="shared" si="3"/>
        <v>0</v>
      </c>
      <c r="AI21" s="696"/>
      <c r="AJ21" s="698">
        <f t="shared" si="4"/>
        <v>0</v>
      </c>
      <c r="AK21" s="696"/>
      <c r="AL21" s="698">
        <f t="shared" si="5"/>
        <v>0</v>
      </c>
    </row>
    <row r="22" spans="2:38" ht="13.5" customHeight="1">
      <c r="B22" s="156" t="s">
        <v>954</v>
      </c>
      <c r="C22" s="173">
        <v>1250</v>
      </c>
      <c r="D22" s="662"/>
      <c r="E22" s="154" t="s">
        <v>397</v>
      </c>
      <c r="F22" s="173">
        <v>200</v>
      </c>
      <c r="G22" s="157"/>
      <c r="H22" s="592" t="s">
        <v>962</v>
      </c>
      <c r="I22" s="173">
        <v>130</v>
      </c>
      <c r="J22" s="674"/>
      <c r="K22" s="586" t="s">
        <v>398</v>
      </c>
      <c r="L22" s="173">
        <v>800</v>
      </c>
      <c r="M22" s="662"/>
      <c r="N22" s="593"/>
      <c r="O22" s="594"/>
      <c r="P22" s="591"/>
      <c r="Q22" s="156"/>
      <c r="R22" s="173"/>
      <c r="S22" s="157"/>
      <c r="AA22" s="697" t="s">
        <v>1063</v>
      </c>
      <c r="AB22" s="698">
        <f t="shared" si="0"/>
        <v>0</v>
      </c>
      <c r="AC22" s="697" t="s">
        <v>1135</v>
      </c>
      <c r="AD22" s="698">
        <f t="shared" si="1"/>
        <v>0</v>
      </c>
      <c r="AE22" s="697" t="s">
        <v>1150</v>
      </c>
      <c r="AF22" s="698">
        <f t="shared" si="2"/>
        <v>0</v>
      </c>
      <c r="AG22" s="697" t="s">
        <v>1158</v>
      </c>
      <c r="AH22" s="698">
        <f t="shared" si="3"/>
        <v>0</v>
      </c>
      <c r="AI22" s="696"/>
      <c r="AJ22" s="698">
        <f t="shared" si="4"/>
        <v>0</v>
      </c>
      <c r="AK22" s="696"/>
      <c r="AL22" s="698">
        <f t="shared" si="5"/>
        <v>0</v>
      </c>
    </row>
    <row r="23" spans="2:38" ht="13.5" customHeight="1">
      <c r="B23" s="269" t="s">
        <v>955</v>
      </c>
      <c r="C23" s="173">
        <v>2760</v>
      </c>
      <c r="D23" s="662"/>
      <c r="E23" s="266" t="s">
        <v>399</v>
      </c>
      <c r="F23" s="173">
        <v>550</v>
      </c>
      <c r="G23" s="157"/>
      <c r="H23" s="592" t="s">
        <v>963</v>
      </c>
      <c r="I23" s="173">
        <v>240</v>
      </c>
      <c r="J23" s="674"/>
      <c r="K23" s="586"/>
      <c r="L23" s="173"/>
      <c r="M23" s="662"/>
      <c r="N23" s="595"/>
      <c r="O23" s="596"/>
      <c r="P23" s="597"/>
      <c r="Q23" s="154"/>
      <c r="R23" s="173"/>
      <c r="S23" s="157"/>
      <c r="AA23" s="697" t="s">
        <v>1065</v>
      </c>
      <c r="AB23" s="698">
        <f t="shared" si="0"/>
        <v>0</v>
      </c>
      <c r="AC23" s="697" t="s">
        <v>1136</v>
      </c>
      <c r="AD23" s="698">
        <f t="shared" si="1"/>
        <v>0</v>
      </c>
      <c r="AE23" s="697" t="s">
        <v>1151</v>
      </c>
      <c r="AF23" s="698">
        <f t="shared" si="2"/>
        <v>0</v>
      </c>
      <c r="AG23" s="696"/>
      <c r="AH23" s="698">
        <f t="shared" si="3"/>
        <v>0</v>
      </c>
      <c r="AI23" s="696"/>
      <c r="AJ23" s="698">
        <f t="shared" si="4"/>
        <v>0</v>
      </c>
      <c r="AK23" s="696"/>
      <c r="AL23" s="698">
        <f t="shared" si="5"/>
        <v>0</v>
      </c>
    </row>
    <row r="24" spans="2:38" ht="13.5" customHeight="1">
      <c r="B24" s="269" t="s">
        <v>1896</v>
      </c>
      <c r="C24" s="173">
        <v>4070</v>
      </c>
      <c r="D24" s="662"/>
      <c r="E24" s="269" t="s">
        <v>345</v>
      </c>
      <c r="F24" s="173">
        <v>1400</v>
      </c>
      <c r="G24" s="157"/>
      <c r="H24" s="592" t="s">
        <v>2016</v>
      </c>
      <c r="I24" s="173">
        <v>330</v>
      </c>
      <c r="J24" s="674"/>
      <c r="K24" s="586"/>
      <c r="L24" s="173"/>
      <c r="M24" s="662"/>
      <c r="N24" s="177"/>
      <c r="O24" s="173"/>
      <c r="P24" s="591"/>
      <c r="Q24" s="154"/>
      <c r="R24" s="173"/>
      <c r="S24" s="157"/>
      <c r="AA24" s="697" t="s">
        <v>1067</v>
      </c>
      <c r="AB24" s="698">
        <f t="shared" si="0"/>
        <v>0</v>
      </c>
      <c r="AC24" s="697" t="s">
        <v>1137</v>
      </c>
      <c r="AD24" s="698">
        <f t="shared" si="1"/>
        <v>0</v>
      </c>
      <c r="AE24" s="697" t="s">
        <v>1152</v>
      </c>
      <c r="AF24" s="698">
        <f t="shared" si="2"/>
        <v>0</v>
      </c>
      <c r="AG24" s="696"/>
      <c r="AH24" s="698">
        <f t="shared" si="3"/>
        <v>0</v>
      </c>
      <c r="AI24" s="696"/>
      <c r="AJ24" s="698">
        <f t="shared" si="4"/>
        <v>0</v>
      </c>
      <c r="AK24" s="697" t="s">
        <v>1165</v>
      </c>
      <c r="AL24" s="698">
        <f t="shared" si="5"/>
        <v>0</v>
      </c>
    </row>
    <row r="25" spans="2:38" ht="13.5" customHeight="1">
      <c r="B25" s="269" t="s">
        <v>1837</v>
      </c>
      <c r="C25" s="173">
        <v>3810</v>
      </c>
      <c r="D25" s="662"/>
      <c r="E25" s="269" t="s">
        <v>731</v>
      </c>
      <c r="F25" s="173">
        <v>820</v>
      </c>
      <c r="G25" s="157"/>
      <c r="H25" s="592" t="s">
        <v>736</v>
      </c>
      <c r="I25" s="173">
        <v>230</v>
      </c>
      <c r="J25" s="674"/>
      <c r="K25" s="586" t="s">
        <v>400</v>
      </c>
      <c r="L25" s="173">
        <v>400</v>
      </c>
      <c r="M25" s="662"/>
      <c r="N25" s="598"/>
      <c r="O25" s="173"/>
      <c r="P25" s="591"/>
      <c r="Q25" s="599"/>
      <c r="R25" s="173"/>
      <c r="S25" s="157"/>
      <c r="AA25" s="697" t="s">
        <v>1070</v>
      </c>
      <c r="AB25" s="698">
        <f t="shared" si="0"/>
        <v>0</v>
      </c>
      <c r="AC25" s="697" t="s">
        <v>1138</v>
      </c>
      <c r="AD25" s="698">
        <f t="shared" si="1"/>
        <v>0</v>
      </c>
      <c r="AE25" s="697" t="s">
        <v>1153</v>
      </c>
      <c r="AF25" s="698">
        <f t="shared" si="2"/>
        <v>0</v>
      </c>
      <c r="AG25" s="697" t="s">
        <v>1159</v>
      </c>
      <c r="AH25" s="698">
        <f t="shared" si="3"/>
        <v>0</v>
      </c>
      <c r="AI25" s="696"/>
      <c r="AJ25" s="698">
        <f t="shared" si="4"/>
        <v>0</v>
      </c>
      <c r="AK25" s="696"/>
      <c r="AL25" s="698">
        <f t="shared" si="5"/>
        <v>0</v>
      </c>
    </row>
    <row r="26" spans="2:38" ht="13.5" customHeight="1">
      <c r="B26" s="266" t="s">
        <v>1838</v>
      </c>
      <c r="C26" s="173">
        <v>1690</v>
      </c>
      <c r="D26" s="662"/>
      <c r="E26" s="266" t="s">
        <v>348</v>
      </c>
      <c r="F26" s="173">
        <v>250</v>
      </c>
      <c r="G26" s="157"/>
      <c r="H26" s="592" t="s">
        <v>401</v>
      </c>
      <c r="I26" s="173">
        <v>130</v>
      </c>
      <c r="J26" s="674"/>
      <c r="K26" s="586"/>
      <c r="L26" s="173"/>
      <c r="M26" s="662"/>
      <c r="N26" s="177"/>
      <c r="O26" s="173"/>
      <c r="P26" s="591"/>
      <c r="Q26" s="154"/>
      <c r="R26" s="173"/>
      <c r="S26" s="157"/>
      <c r="AA26" s="697" t="s">
        <v>1075</v>
      </c>
      <c r="AB26" s="698">
        <f t="shared" si="0"/>
        <v>0</v>
      </c>
      <c r="AC26" s="697" t="s">
        <v>1139</v>
      </c>
      <c r="AD26" s="698">
        <f t="shared" si="1"/>
        <v>0</v>
      </c>
      <c r="AE26" s="697" t="s">
        <v>1154</v>
      </c>
      <c r="AF26" s="698">
        <f t="shared" si="2"/>
        <v>0</v>
      </c>
      <c r="AG26" s="696"/>
      <c r="AH26" s="698">
        <f t="shared" si="3"/>
        <v>0</v>
      </c>
      <c r="AI26" s="696"/>
      <c r="AJ26" s="698">
        <f t="shared" si="4"/>
        <v>0</v>
      </c>
      <c r="AK26" s="696"/>
      <c r="AL26" s="698">
        <f t="shared" si="5"/>
        <v>0</v>
      </c>
    </row>
    <row r="27" spans="2:38" ht="13.5" customHeight="1">
      <c r="B27" s="266" t="s">
        <v>1839</v>
      </c>
      <c r="C27" s="173">
        <v>2600</v>
      </c>
      <c r="D27" s="662"/>
      <c r="E27" s="266" t="s">
        <v>349</v>
      </c>
      <c r="F27" s="173">
        <v>580</v>
      </c>
      <c r="G27" s="157"/>
      <c r="H27" s="592" t="s">
        <v>402</v>
      </c>
      <c r="I27" s="173">
        <v>190</v>
      </c>
      <c r="J27" s="674"/>
      <c r="K27" s="586"/>
      <c r="L27" s="173"/>
      <c r="M27" s="662"/>
      <c r="N27" s="177"/>
      <c r="O27" s="173"/>
      <c r="P27" s="591"/>
      <c r="Q27" s="154"/>
      <c r="R27" s="173"/>
      <c r="S27" s="157"/>
      <c r="AA27" s="697" t="s">
        <v>1078</v>
      </c>
      <c r="AB27" s="698">
        <f t="shared" si="0"/>
        <v>0</v>
      </c>
      <c r="AC27" s="697" t="s">
        <v>1140</v>
      </c>
      <c r="AD27" s="698">
        <f t="shared" si="1"/>
        <v>0</v>
      </c>
      <c r="AE27" s="697" t="s">
        <v>1155</v>
      </c>
      <c r="AF27" s="698">
        <f t="shared" si="2"/>
        <v>0</v>
      </c>
      <c r="AG27" s="696"/>
      <c r="AH27" s="698">
        <f t="shared" si="3"/>
        <v>0</v>
      </c>
      <c r="AI27" s="696"/>
      <c r="AJ27" s="698">
        <f t="shared" si="4"/>
        <v>0</v>
      </c>
      <c r="AK27" s="696"/>
      <c r="AL27" s="698">
        <f t="shared" si="5"/>
        <v>0</v>
      </c>
    </row>
    <row r="28" spans="2:38" ht="13.5" customHeight="1">
      <c r="B28" s="154" t="s">
        <v>1840</v>
      </c>
      <c r="C28" s="173">
        <v>2260</v>
      </c>
      <c r="D28" s="662"/>
      <c r="E28" s="154" t="s">
        <v>352</v>
      </c>
      <c r="F28" s="173">
        <v>750</v>
      </c>
      <c r="G28" s="157"/>
      <c r="H28" s="592" t="s">
        <v>352</v>
      </c>
      <c r="I28" s="173">
        <v>200</v>
      </c>
      <c r="J28" s="674"/>
      <c r="K28" s="586" t="s">
        <v>403</v>
      </c>
      <c r="L28" s="173">
        <v>300</v>
      </c>
      <c r="M28" s="662"/>
      <c r="N28" s="177"/>
      <c r="O28" s="173"/>
      <c r="P28" s="591"/>
      <c r="Q28" s="599"/>
      <c r="R28" s="173"/>
      <c r="S28" s="157"/>
      <c r="AA28" s="697" t="s">
        <v>1081</v>
      </c>
      <c r="AB28" s="698">
        <f t="shared" si="0"/>
        <v>0</v>
      </c>
      <c r="AC28" s="697" t="s">
        <v>1141</v>
      </c>
      <c r="AD28" s="698">
        <f t="shared" si="1"/>
        <v>0</v>
      </c>
      <c r="AE28" s="697" t="s">
        <v>1933</v>
      </c>
      <c r="AF28" s="698">
        <f t="shared" si="2"/>
        <v>0</v>
      </c>
      <c r="AG28" s="697" t="s">
        <v>1160</v>
      </c>
      <c r="AH28" s="698">
        <f t="shared" si="3"/>
        <v>0</v>
      </c>
      <c r="AI28" s="696"/>
      <c r="AJ28" s="698">
        <f t="shared" si="4"/>
        <v>0</v>
      </c>
      <c r="AK28" s="696"/>
      <c r="AL28" s="698">
        <f t="shared" si="5"/>
        <v>0</v>
      </c>
    </row>
    <row r="29" spans="2:38" ht="13.5" customHeight="1">
      <c r="B29" s="599" t="s">
        <v>956</v>
      </c>
      <c r="C29" s="173">
        <v>5030</v>
      </c>
      <c r="D29" s="662"/>
      <c r="E29" s="599" t="s">
        <v>356</v>
      </c>
      <c r="F29" s="173">
        <v>700</v>
      </c>
      <c r="G29" s="157"/>
      <c r="H29" s="592" t="s">
        <v>964</v>
      </c>
      <c r="I29" s="173">
        <v>300</v>
      </c>
      <c r="J29" s="674"/>
      <c r="K29" s="586"/>
      <c r="L29" s="173"/>
      <c r="M29" s="662"/>
      <c r="N29" s="177"/>
      <c r="O29" s="173"/>
      <c r="P29" s="591"/>
      <c r="Q29" s="154"/>
      <c r="R29" s="173"/>
      <c r="S29" s="157"/>
      <c r="AA29" s="697" t="s">
        <v>1084</v>
      </c>
      <c r="AB29" s="698">
        <f t="shared" si="0"/>
        <v>0</v>
      </c>
      <c r="AC29" s="697" t="s">
        <v>1142</v>
      </c>
      <c r="AD29" s="698">
        <f t="shared" si="1"/>
        <v>0</v>
      </c>
      <c r="AE29" s="697" t="s">
        <v>1156</v>
      </c>
      <c r="AF29" s="698">
        <f t="shared" si="2"/>
        <v>0</v>
      </c>
      <c r="AG29" s="696"/>
      <c r="AH29" s="698">
        <f t="shared" si="3"/>
        <v>0</v>
      </c>
      <c r="AI29" s="696"/>
      <c r="AJ29" s="698">
        <f t="shared" si="4"/>
        <v>0</v>
      </c>
      <c r="AK29" s="696"/>
      <c r="AL29" s="698">
        <f t="shared" si="5"/>
        <v>0</v>
      </c>
    </row>
    <row r="30" spans="2:38" ht="13.5" customHeight="1">
      <c r="B30" s="154"/>
      <c r="C30" s="747"/>
      <c r="D30" s="662"/>
      <c r="E30" s="154"/>
      <c r="F30" s="747"/>
      <c r="G30" s="157"/>
      <c r="H30" s="592"/>
      <c r="I30" s="747"/>
      <c r="J30" s="674"/>
      <c r="K30" s="586" t="s">
        <v>1691</v>
      </c>
      <c r="L30" s="173">
        <v>110</v>
      </c>
      <c r="M30" s="662"/>
      <c r="N30" s="177"/>
      <c r="O30" s="173"/>
      <c r="P30" s="591"/>
      <c r="Q30" s="154"/>
      <c r="R30" s="173"/>
      <c r="S30" s="157"/>
      <c r="AA30" s="697" t="s">
        <v>1087</v>
      </c>
      <c r="AB30" s="698">
        <f t="shared" si="0"/>
        <v>0</v>
      </c>
      <c r="AC30" s="697" t="s">
        <v>1143</v>
      </c>
      <c r="AD30" s="698">
        <f t="shared" si="1"/>
        <v>0</v>
      </c>
      <c r="AE30" s="697" t="s">
        <v>1157</v>
      </c>
      <c r="AF30" s="698">
        <f t="shared" si="2"/>
        <v>0</v>
      </c>
      <c r="AG30" s="697" t="s">
        <v>1161</v>
      </c>
      <c r="AH30" s="698">
        <f t="shared" si="3"/>
        <v>0</v>
      </c>
      <c r="AI30" s="696"/>
      <c r="AJ30" s="698">
        <f t="shared" si="4"/>
        <v>0</v>
      </c>
      <c r="AK30" s="696"/>
      <c r="AL30" s="698">
        <f t="shared" si="5"/>
        <v>0</v>
      </c>
    </row>
    <row r="31" spans="2:38" ht="13.5" customHeight="1">
      <c r="B31" s="154"/>
      <c r="C31" s="560"/>
      <c r="D31" s="159"/>
      <c r="E31" s="178"/>
      <c r="F31" s="560"/>
      <c r="G31" s="159"/>
      <c r="H31" s="600"/>
      <c r="I31" s="560"/>
      <c r="J31" s="786"/>
      <c r="K31" s="602"/>
      <c r="L31" s="560"/>
      <c r="M31" s="159"/>
      <c r="N31" s="179"/>
      <c r="O31" s="560"/>
      <c r="P31" s="601"/>
      <c r="Q31" s="178"/>
      <c r="R31" s="560"/>
      <c r="S31" s="159"/>
      <c r="AA31" s="696"/>
      <c r="AB31" s="698">
        <f t="shared" si="0"/>
        <v>0</v>
      </c>
      <c r="AC31" s="696"/>
      <c r="AD31" s="698">
        <f t="shared" si="1"/>
        <v>0</v>
      </c>
      <c r="AE31" s="696"/>
      <c r="AF31" s="698">
        <f>J31</f>
        <v>0</v>
      </c>
      <c r="AG31" s="696"/>
      <c r="AH31" s="698">
        <f t="shared" si="3"/>
        <v>0</v>
      </c>
      <c r="AI31" s="696"/>
      <c r="AJ31" s="698">
        <f t="shared" si="4"/>
        <v>0</v>
      </c>
      <c r="AK31" s="696"/>
      <c r="AL31" s="698">
        <f t="shared" si="5"/>
        <v>0</v>
      </c>
    </row>
    <row r="32" spans="2:38" ht="13.5" customHeight="1">
      <c r="B32" s="147" t="s">
        <v>388</v>
      </c>
      <c r="C32" s="160">
        <f>SUM(C21:C31)</f>
        <v>23470</v>
      </c>
      <c r="D32" s="160">
        <f>SUM(D21:D31)</f>
        <v>0</v>
      </c>
      <c r="E32" s="147" t="s">
        <v>389</v>
      </c>
      <c r="F32" s="160">
        <f>SUM(F21:F31)</f>
        <v>5250</v>
      </c>
      <c r="G32" s="160">
        <f>SUM(G21:G31)</f>
        <v>0</v>
      </c>
      <c r="H32" s="161" t="s">
        <v>390</v>
      </c>
      <c r="I32" s="160">
        <f>SUM(I21:I31)</f>
        <v>1960</v>
      </c>
      <c r="J32" s="160">
        <f>SUM(J21:J31)</f>
        <v>0</v>
      </c>
      <c r="K32" s="161" t="s">
        <v>404</v>
      </c>
      <c r="L32" s="160">
        <f>SUM(L21:L31)</f>
        <v>1610</v>
      </c>
      <c r="M32" s="160">
        <f>SUM(M21:M31)</f>
        <v>0</v>
      </c>
      <c r="N32" s="147" t="s">
        <v>405</v>
      </c>
      <c r="O32" s="160">
        <f>SUM(O21:O31)</f>
        <v>0</v>
      </c>
      <c r="P32" s="160">
        <f>SUM(P21:P31)</f>
        <v>0</v>
      </c>
      <c r="Q32" s="147" t="s">
        <v>393</v>
      </c>
      <c r="R32" s="160">
        <f>SUM(R21:R31)</f>
        <v>0</v>
      </c>
      <c r="S32" s="162">
        <f>SUM(S21:S31)</f>
        <v>0</v>
      </c>
      <c r="AA32" s="696"/>
      <c r="AB32" s="698">
        <f t="shared" si="0"/>
        <v>0</v>
      </c>
      <c r="AC32" s="696"/>
      <c r="AD32" s="698">
        <f t="shared" si="1"/>
        <v>0</v>
      </c>
      <c r="AE32" s="696"/>
      <c r="AF32" s="698">
        <f>J32</f>
        <v>0</v>
      </c>
      <c r="AG32" s="696"/>
      <c r="AH32" s="698">
        <f t="shared" si="3"/>
        <v>0</v>
      </c>
      <c r="AI32" s="696"/>
      <c r="AJ32" s="698">
        <f t="shared" si="4"/>
        <v>0</v>
      </c>
      <c r="AK32" s="696"/>
      <c r="AL32" s="698">
        <f t="shared" si="5"/>
        <v>0</v>
      </c>
    </row>
    <row r="33" spans="2:38" ht="13.5" customHeight="1">
      <c r="B33" s="174"/>
      <c r="C33" s="531"/>
      <c r="D33" s="531"/>
      <c r="E33" s="531"/>
      <c r="F33" s="531"/>
      <c r="G33" s="531"/>
      <c r="H33" s="532"/>
      <c r="I33" s="531"/>
      <c r="J33" s="531"/>
      <c r="K33" s="532"/>
      <c r="L33" s="531"/>
      <c r="M33" s="531"/>
      <c r="N33" s="174"/>
      <c r="O33" s="531"/>
      <c r="P33" s="531"/>
      <c r="Q33" s="147" t="s">
        <v>394</v>
      </c>
      <c r="R33" s="160">
        <f>SUM(C32,F32,I32,L32,O32,R32)</f>
        <v>32290</v>
      </c>
      <c r="S33" s="162">
        <f>SUM(D32,G32,J32,M32,P32,S32)</f>
        <v>0</v>
      </c>
      <c r="AA33" s="702"/>
      <c r="AB33" s="703"/>
      <c r="AC33" s="704"/>
      <c r="AD33" s="703"/>
      <c r="AE33" s="704"/>
      <c r="AF33" s="703"/>
      <c r="AG33" s="704"/>
      <c r="AH33" s="703"/>
      <c r="AI33" s="704"/>
      <c r="AJ33" s="703"/>
      <c r="AK33" s="704"/>
      <c r="AL33" s="703"/>
    </row>
    <row r="34" spans="2:38" ht="13.5" customHeight="1">
      <c r="B34" s="292"/>
      <c r="C34" s="293"/>
      <c r="D34" s="293"/>
      <c r="E34" s="294"/>
      <c r="F34" s="293"/>
      <c r="G34" s="293"/>
      <c r="H34" s="294"/>
      <c r="I34" s="293"/>
      <c r="J34" s="293"/>
      <c r="K34" s="294"/>
      <c r="AA34" s="705"/>
      <c r="AB34" s="706"/>
      <c r="AC34" s="705"/>
      <c r="AD34" s="706"/>
      <c r="AE34" s="705"/>
      <c r="AF34" s="706"/>
      <c r="AG34" s="705"/>
      <c r="AH34" s="706"/>
      <c r="AI34" s="705"/>
      <c r="AJ34" s="706"/>
      <c r="AK34" s="705"/>
      <c r="AL34" s="706"/>
    </row>
    <row r="35" spans="2:38" ht="13.5" customHeight="1">
      <c r="B35" s="61" t="s">
        <v>406</v>
      </c>
      <c r="C35" s="293"/>
      <c r="D35" s="293"/>
      <c r="E35" s="294"/>
      <c r="F35" s="293"/>
      <c r="G35" s="293"/>
      <c r="H35" s="294"/>
      <c r="I35" s="293"/>
      <c r="J35" s="293"/>
      <c r="K35" s="294"/>
      <c r="AA35" s="705"/>
      <c r="AB35" s="706"/>
      <c r="AC35" s="705"/>
      <c r="AD35" s="706"/>
      <c r="AE35" s="705"/>
      <c r="AF35" s="706"/>
      <c r="AG35" s="705"/>
      <c r="AH35" s="706"/>
      <c r="AI35" s="705"/>
      <c r="AJ35" s="706"/>
      <c r="AK35" s="705"/>
      <c r="AL35" s="706"/>
    </row>
    <row r="36" spans="2:38" ht="13.5" customHeight="1">
      <c r="B36" s="61" t="s">
        <v>1008</v>
      </c>
      <c r="AA36" s="705"/>
      <c r="AB36" s="706"/>
      <c r="AC36" s="705"/>
      <c r="AD36" s="706"/>
      <c r="AE36" s="705"/>
      <c r="AF36" s="706"/>
      <c r="AG36" s="705"/>
      <c r="AH36" s="706"/>
      <c r="AI36" s="705"/>
      <c r="AJ36" s="706"/>
      <c r="AK36" s="705"/>
      <c r="AL36" s="706"/>
    </row>
    <row r="37" spans="2:38" ht="13.5" customHeight="1">
      <c r="AA37" s="705"/>
      <c r="AB37" s="706"/>
      <c r="AC37" s="705"/>
      <c r="AD37" s="706"/>
      <c r="AE37" s="705"/>
      <c r="AF37" s="706"/>
      <c r="AG37" s="705"/>
      <c r="AH37" s="706"/>
      <c r="AI37" s="705"/>
      <c r="AJ37" s="706"/>
      <c r="AK37" s="705"/>
      <c r="AL37" s="706"/>
    </row>
    <row r="38" spans="2:38" ht="13.5" customHeight="1"/>
    <row r="39" spans="2:38" ht="13.5" customHeight="1">
      <c r="B39" s="218"/>
      <c r="E39" s="218"/>
      <c r="H39" s="218"/>
      <c r="K39" s="218"/>
      <c r="N39" s="218"/>
      <c r="Q39" s="218"/>
    </row>
    <row r="40" spans="2:38" ht="13.5" customHeight="1"/>
    <row r="41" spans="2:38" ht="13.5" customHeight="1"/>
    <row r="42" spans="2:38" ht="13.5" customHeight="1"/>
    <row r="43" spans="2:38" ht="13.5" customHeight="1"/>
    <row r="44" spans="2:38" ht="13.5" customHeight="1"/>
    <row r="45" spans="2:38" ht="13.5" customHeight="1"/>
    <row r="46" spans="2:38" ht="13.5" customHeight="1"/>
    <row r="47" spans="2:38" ht="13.5" customHeight="1"/>
    <row r="48" spans="2:3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sheetData>
  <sheetProtection password="9EF0" sheet="1"/>
  <mergeCells count="8">
    <mergeCell ref="AI6:AJ6"/>
    <mergeCell ref="AK6:AL6"/>
    <mergeCell ref="D3:E3"/>
    <mergeCell ref="F3:G3"/>
    <mergeCell ref="AA6:AB6"/>
    <mergeCell ref="AC6:AD6"/>
    <mergeCell ref="AE6:AF6"/>
    <mergeCell ref="AG6:AH6"/>
  </mergeCells>
  <phoneticPr fontId="2"/>
  <conditionalFormatting sqref="S8:S15 P8:P15 M8:M15 G8:G15 D8:D15 J8:J15 S21:S31 P21:P31 G21:G31 D21:D31 J21:J31 M21:M31">
    <cfRule type="cellIs" dxfId="67" priority="8" operator="greaterThan">
      <formula>C8</formula>
    </cfRule>
  </conditionalFormatting>
  <hyperlinks>
    <hyperlink ref="A1" location="最初に入力!A1" tooltip=" " display=" " xr:uid="{F8191000-CFD3-4893-A821-19922F7443A4}"/>
  </hyperlinks>
  <pageMargins left="0.31496062992125984" right="0.31496062992125984" top="0.15748031496062992" bottom="0.19685039370078741" header="0.31496062992125984" footer="0"/>
  <pageSetup paperSize="9" scale="92" orientation="landscape" r:id="rId1"/>
  <headerFooter>
    <oddFooter>&amp;R&amp;"ＭＳ Ｐゴシック,標準"&amp;8㈱中国新聞サービスセンター</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32</vt:i4>
      </vt:variant>
    </vt:vector>
  </HeadingPairs>
  <TitlesOfParts>
    <vt:vector size="56" baseType="lpstr">
      <vt:lpstr>案内</vt:lpstr>
      <vt:lpstr>料金表</vt:lpstr>
      <vt:lpstr>表記説明</vt:lpstr>
      <vt:lpstr>最初に入力</vt:lpstr>
      <vt:lpstr>集計</vt:lpstr>
      <vt:lpstr>地区別枚数</vt:lpstr>
      <vt:lpstr>中国朝刊</vt:lpstr>
      <vt:lpstr>広島市中区・南区</vt:lpstr>
      <vt:lpstr>広島市東区・安芸区・安芸郡</vt:lpstr>
      <vt:lpstr>広島市安佐南区・安佐北区</vt:lpstr>
      <vt:lpstr>広島市西区・佐伯区</vt:lpstr>
      <vt:lpstr>廿日市市・大竹市</vt:lpstr>
      <vt:lpstr>岩国市</vt:lpstr>
      <vt:lpstr>呉市</vt:lpstr>
      <vt:lpstr>江田島市</vt:lpstr>
      <vt:lpstr>東広島市・竹原市</vt:lpstr>
      <vt:lpstr>山県郡・安芸高田市</vt:lpstr>
      <vt:lpstr>島根県</vt:lpstr>
      <vt:lpstr>三次市・庄原市</vt:lpstr>
      <vt:lpstr>三原市</vt:lpstr>
      <vt:lpstr>尾道市</vt:lpstr>
      <vt:lpstr>神石郡</vt:lpstr>
      <vt:lpstr>福山市</vt:lpstr>
      <vt:lpstr>搬入先一覧</vt:lpstr>
      <vt:lpstr>_005_折込広告申込書</vt:lpstr>
      <vt:lpstr>_111_広島市中区</vt:lpstr>
      <vt:lpstr>_112_広島市南区</vt:lpstr>
      <vt:lpstr>_121_広島市東区・安芸郡府中町</vt:lpstr>
      <vt:lpstr>_122_広島市安芸区・安芸郡</vt:lpstr>
      <vt:lpstr>_131_広島市安佐南区</vt:lpstr>
      <vt:lpstr>_141_広島市西区</vt:lpstr>
      <vt:lpstr>_142_広島市佐伯区</vt:lpstr>
      <vt:lpstr>_151_廿日市市</vt:lpstr>
      <vt:lpstr>_152_大竹市</vt:lpstr>
      <vt:lpstr>_161_岩国市</vt:lpstr>
      <vt:lpstr>_162_鹿足郡吉賀町</vt:lpstr>
      <vt:lpstr>_171_呉市</vt:lpstr>
      <vt:lpstr>_181_江田島市</vt:lpstr>
      <vt:lpstr>_191_東広島市</vt:lpstr>
      <vt:lpstr>_201_山県郡</vt:lpstr>
      <vt:lpstr>_221_三次市</vt:lpstr>
      <vt:lpstr>_251_三原市・世羅郡世羅町</vt:lpstr>
      <vt:lpstr>_261_尾道市</vt:lpstr>
      <vt:lpstr>_262_愛媛県越智郡上島町</vt:lpstr>
      <vt:lpstr>_271_神石郡</vt:lpstr>
      <vt:lpstr>_272_岡山県井原市</vt:lpstr>
      <vt:lpstr>_273_岡山県笠岡市</vt:lpstr>
      <vt:lpstr>_281_福山市・府中市１</vt:lpstr>
      <vt:lpstr>広島市安佐南区・安佐北区!Print_Area</vt:lpstr>
      <vt:lpstr>広島市中区・南区!Print_Area</vt:lpstr>
      <vt:lpstr>広島市東区・安芸区・安芸郡!Print_Area</vt:lpstr>
      <vt:lpstr>三原市!Print_Area</vt:lpstr>
      <vt:lpstr>神石郡!Print_Area</vt:lpstr>
      <vt:lpstr>地区別枚数!Print_Area</vt:lpstr>
      <vt:lpstr>中国朝刊!Print_Area</vt:lpstr>
      <vt:lpstr>福山市!Print_Area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HSGCL73</dc:creator>
  <cp:lastModifiedBy>WS058</cp:lastModifiedBy>
  <cp:lastPrinted>2026-07-14T01:06:16Z</cp:lastPrinted>
  <dcterms:created xsi:type="dcterms:W3CDTF">2023-03-26T23:47:22Z</dcterms:created>
  <dcterms:modified xsi:type="dcterms:W3CDTF">2026-07-16T07:21:30Z</dcterms:modified>
</cp:coreProperties>
</file>